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9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0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4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5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stadelmann\Documents\Offre de service BA\Gestion\"/>
    </mc:Choice>
  </mc:AlternateContent>
  <xr:revisionPtr revIDLastSave="0" documentId="13_ncr:1_{0016C964-58EC-4F08-AE55-EAD9CF7EE216}" xr6:coauthVersionLast="43" xr6:coauthVersionMax="43" xr10:uidLastSave="{00000000-0000-0000-0000-000000000000}"/>
  <bookViews>
    <workbookView xWindow="675" yWindow="2130" windowWidth="25005" windowHeight="10995" tabRatio="900" xr2:uid="{C9D4205D-1AAE-4C4C-8DFF-BDB5370FC2F4}"/>
  </bookViews>
  <sheets>
    <sheet name="BUDGET" sheetId="18" r:id="rId1"/>
    <sheet name="matrice mois" sheetId="2" r:id="rId2"/>
    <sheet name="JANVIER" sheetId="1" r:id="rId3"/>
    <sheet name="FEVRIER" sheetId="3" r:id="rId4"/>
    <sheet name="MARS" sheetId="4" r:id="rId5"/>
    <sheet name="AVRIL" sheetId="5" r:id="rId6"/>
    <sheet name="MAI" sheetId="6" r:id="rId7"/>
    <sheet name="JUIN" sheetId="7" r:id="rId8"/>
    <sheet name="JUILLET" sheetId="8" r:id="rId9"/>
    <sheet name="AOUT" sheetId="10" r:id="rId10"/>
    <sheet name="SEPTEMBRE" sheetId="11" r:id="rId11"/>
    <sheet name="OCTOBRE" sheetId="12" r:id="rId12"/>
    <sheet name="NOVEMBRE" sheetId="14" r:id="rId13"/>
    <sheet name="DECEMBRE" sheetId="16" r:id="rId14"/>
    <sheet name="Global Année" sheetId="17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" i="18" l="1"/>
  <c r="C6" i="18" s="1"/>
  <c r="B7" i="18"/>
  <c r="B8" i="18"/>
  <c r="B9" i="18"/>
  <c r="B10" i="18"/>
  <c r="C10" i="18" s="1"/>
  <c r="B11" i="18"/>
  <c r="C11" i="18" s="1"/>
  <c r="B5" i="18"/>
  <c r="C5" i="18" s="1"/>
  <c r="E11" i="18"/>
  <c r="E10" i="18"/>
  <c r="E9" i="18"/>
  <c r="E8" i="18"/>
  <c r="E7" i="18"/>
  <c r="E6" i="18"/>
  <c r="E5" i="18"/>
  <c r="C7" i="18"/>
  <c r="C8" i="18"/>
  <c r="C9" i="18"/>
  <c r="D6" i="18"/>
  <c r="D7" i="18"/>
  <c r="D8" i="18"/>
  <c r="D9" i="18"/>
  <c r="D10" i="18"/>
  <c r="D11" i="18"/>
  <c r="D5" i="18"/>
  <c r="M67" i="2"/>
  <c r="M66" i="2"/>
  <c r="M65" i="2"/>
  <c r="M64" i="2"/>
  <c r="M63" i="2"/>
  <c r="M62" i="2"/>
  <c r="M61" i="2"/>
  <c r="M68" i="2" s="1"/>
  <c r="O41" i="2"/>
  <c r="Q41" i="2" s="1"/>
  <c r="M41" i="2"/>
  <c r="L41" i="2"/>
  <c r="K41" i="2"/>
  <c r="O66" i="2" l="1"/>
  <c r="O62" i="2"/>
  <c r="O67" i="2"/>
  <c r="O64" i="2"/>
  <c r="O63" i="2"/>
  <c r="O65" i="2"/>
  <c r="O61" i="2"/>
  <c r="AN13" i="18"/>
  <c r="AN11" i="18"/>
  <c r="AN10" i="18"/>
  <c r="AO10" i="18" s="1"/>
  <c r="AN9" i="18"/>
  <c r="AN8" i="18"/>
  <c r="AO8" i="18" s="1"/>
  <c r="AN7" i="18"/>
  <c r="AO7" i="18" s="1"/>
  <c r="AN6" i="18"/>
  <c r="AO6" i="18" s="1"/>
  <c r="AN5" i="18"/>
  <c r="AO5" i="18" s="1"/>
  <c r="AO11" i="18"/>
  <c r="AO9" i="18"/>
  <c r="AN12" i="18"/>
  <c r="AN14" i="18" s="1"/>
  <c r="AO14" i="18" s="1"/>
  <c r="AK13" i="18"/>
  <c r="AK11" i="18"/>
  <c r="AL11" i="18" s="1"/>
  <c r="AK10" i="18"/>
  <c r="AK9" i="18"/>
  <c r="AK8" i="18"/>
  <c r="AK7" i="18"/>
  <c r="AK6" i="18"/>
  <c r="AK5" i="18"/>
  <c r="AL5" i="18" s="1"/>
  <c r="AL8" i="18"/>
  <c r="AL10" i="18"/>
  <c r="AL9" i="18"/>
  <c r="AL7" i="18"/>
  <c r="AL6" i="18"/>
  <c r="AH13" i="18"/>
  <c r="AH11" i="18"/>
  <c r="AH10" i="18"/>
  <c r="AI10" i="18" s="1"/>
  <c r="AH9" i="18"/>
  <c r="AH8" i="18"/>
  <c r="AI8" i="18" s="1"/>
  <c r="AH7" i="18"/>
  <c r="AI7" i="18" s="1"/>
  <c r="AH6" i="18"/>
  <c r="AI6" i="18" s="1"/>
  <c r="AH5" i="18"/>
  <c r="AI5" i="18" s="1"/>
  <c r="AI11" i="18"/>
  <c r="AI9" i="18"/>
  <c r="AE13" i="18"/>
  <c r="AE11" i="18"/>
  <c r="AE10" i="18"/>
  <c r="AE9" i="18"/>
  <c r="AE8" i="18"/>
  <c r="AE7" i="18"/>
  <c r="AE6" i="18"/>
  <c r="AE5" i="18"/>
  <c r="AF5" i="18" s="1"/>
  <c r="AF12" i="18" s="1"/>
  <c r="AF11" i="18"/>
  <c r="AF10" i="18"/>
  <c r="AF9" i="18"/>
  <c r="AF8" i="18"/>
  <c r="AF7" i="18"/>
  <c r="AF6" i="18"/>
  <c r="AB13" i="18"/>
  <c r="AB11" i="18"/>
  <c r="AB10" i="18"/>
  <c r="AB9" i="18"/>
  <c r="AB8" i="18"/>
  <c r="AB7" i="18"/>
  <c r="AB6" i="18"/>
  <c r="AC6" i="18" s="1"/>
  <c r="AB5" i="18"/>
  <c r="AB12" i="18" s="1"/>
  <c r="AB14" i="18" s="1"/>
  <c r="AC14" i="18" s="1"/>
  <c r="AC8" i="18"/>
  <c r="AC11" i="18"/>
  <c r="AC10" i="18"/>
  <c r="AC9" i="18"/>
  <c r="Y13" i="18"/>
  <c r="Y11" i="18"/>
  <c r="Z11" i="18" s="1"/>
  <c r="Y10" i="18"/>
  <c r="Z10" i="18" s="1"/>
  <c r="Y9" i="18"/>
  <c r="Y12" i="18" s="1"/>
  <c r="Y14" i="18" s="1"/>
  <c r="Z14" i="18" s="1"/>
  <c r="Y8" i="18"/>
  <c r="Y7" i="18"/>
  <c r="Y6" i="18"/>
  <c r="Z6" i="18" s="1"/>
  <c r="Y5" i="18"/>
  <c r="Z8" i="18"/>
  <c r="Z5" i="18"/>
  <c r="Z7" i="18"/>
  <c r="V13" i="18"/>
  <c r="V11" i="18"/>
  <c r="V10" i="18"/>
  <c r="V9" i="18"/>
  <c r="W9" i="18" s="1"/>
  <c r="V8" i="18"/>
  <c r="V7" i="18"/>
  <c r="V6" i="18"/>
  <c r="W6" i="18" s="1"/>
  <c r="V5" i="18"/>
  <c r="V12" i="18" s="1"/>
  <c r="V14" i="18" s="1"/>
  <c r="W14" i="18" s="1"/>
  <c r="W11" i="18"/>
  <c r="W10" i="18"/>
  <c r="W8" i="18"/>
  <c r="S13" i="18"/>
  <c r="S11" i="18"/>
  <c r="T11" i="18" s="1"/>
  <c r="S10" i="18"/>
  <c r="S9" i="18"/>
  <c r="T9" i="18" s="1"/>
  <c r="S8" i="18"/>
  <c r="S7" i="18"/>
  <c r="S6" i="18"/>
  <c r="T6" i="18" s="1"/>
  <c r="S5" i="18"/>
  <c r="S12" i="18" s="1"/>
  <c r="S14" i="18" s="1"/>
  <c r="T14" i="18" s="1"/>
  <c r="T10" i="18"/>
  <c r="T8" i="18"/>
  <c r="P13" i="18"/>
  <c r="P11" i="18"/>
  <c r="Q11" i="18" s="1"/>
  <c r="P10" i="18"/>
  <c r="P9" i="18"/>
  <c r="P8" i="18"/>
  <c r="Q8" i="18" s="1"/>
  <c r="P7" i="18"/>
  <c r="P6" i="18"/>
  <c r="Q6" i="18" s="1"/>
  <c r="P5" i="18"/>
  <c r="Q5" i="18" s="1"/>
  <c r="Q10" i="18"/>
  <c r="Q9" i="18"/>
  <c r="Q7" i="18"/>
  <c r="M13" i="18"/>
  <c r="M11" i="18"/>
  <c r="N11" i="18" s="1"/>
  <c r="M10" i="18"/>
  <c r="M9" i="18"/>
  <c r="M8" i="18"/>
  <c r="M7" i="18"/>
  <c r="N7" i="18" s="1"/>
  <c r="M6" i="18"/>
  <c r="M5" i="18"/>
  <c r="M12" i="18" s="1"/>
  <c r="M14" i="18" s="1"/>
  <c r="N14" i="18" s="1"/>
  <c r="N8" i="18"/>
  <c r="M68" i="4"/>
  <c r="N9" i="18"/>
  <c r="N10" i="18"/>
  <c r="N6" i="18"/>
  <c r="J13" i="18"/>
  <c r="G13" i="18"/>
  <c r="J11" i="18"/>
  <c r="K11" i="18" s="1"/>
  <c r="J10" i="18"/>
  <c r="J9" i="18"/>
  <c r="J8" i="18"/>
  <c r="K8" i="18" s="1"/>
  <c r="J7" i="18"/>
  <c r="K7" i="18" s="1"/>
  <c r="J6" i="18"/>
  <c r="J5" i="18"/>
  <c r="K5" i="18" s="1"/>
  <c r="K10" i="18"/>
  <c r="K9" i="18"/>
  <c r="K6" i="18"/>
  <c r="L59" i="18"/>
  <c r="O59" i="18"/>
  <c r="R59" i="18"/>
  <c r="U59" i="18"/>
  <c r="X59" i="18"/>
  <c r="AA59" i="18"/>
  <c r="AD59" i="18"/>
  <c r="AG59" i="18"/>
  <c r="AJ59" i="18"/>
  <c r="AM59" i="18"/>
  <c r="I59" i="18"/>
  <c r="F59" i="18"/>
  <c r="D67" i="18"/>
  <c r="D69" i="18" s="1"/>
  <c r="B67" i="18"/>
  <c r="B69" i="18" s="1"/>
  <c r="B65" i="18"/>
  <c r="D65" i="18"/>
  <c r="D66" i="18"/>
  <c r="B66" i="18"/>
  <c r="D55" i="18"/>
  <c r="E55" i="18" s="1"/>
  <c r="B55" i="18"/>
  <c r="C55" i="18"/>
  <c r="D56" i="18"/>
  <c r="E56" i="18" s="1"/>
  <c r="E54" i="18"/>
  <c r="D54" i="18"/>
  <c r="C54" i="18"/>
  <c r="B54" i="18"/>
  <c r="E53" i="18"/>
  <c r="C53" i="18"/>
  <c r="D52" i="18"/>
  <c r="E52" i="18" s="1"/>
  <c r="B52" i="18"/>
  <c r="C52" i="18" s="1"/>
  <c r="E51" i="18"/>
  <c r="C51" i="18"/>
  <c r="E49" i="18"/>
  <c r="C49" i="18"/>
  <c r="D48" i="18"/>
  <c r="B48" i="18"/>
  <c r="E45" i="18"/>
  <c r="D41" i="18"/>
  <c r="E31" i="18"/>
  <c r="B17" i="18"/>
  <c r="B42" i="18" s="1"/>
  <c r="C42" i="18" s="1"/>
  <c r="C31" i="18"/>
  <c r="B41" i="18"/>
  <c r="C41" i="18" s="1"/>
  <c r="B12" i="18"/>
  <c r="E48" i="18" s="1"/>
  <c r="F3" i="18"/>
  <c r="G11" i="18"/>
  <c r="H11" i="18" s="1"/>
  <c r="G10" i="18"/>
  <c r="H10" i="18" s="1"/>
  <c r="G9" i="18"/>
  <c r="H9" i="18" s="1"/>
  <c r="G8" i="18"/>
  <c r="H8" i="18" s="1"/>
  <c r="G7" i="18"/>
  <c r="H7" i="18" s="1"/>
  <c r="G6" i="18"/>
  <c r="G5" i="18"/>
  <c r="H5" i="18" s="1"/>
  <c r="Z16" i="17"/>
  <c r="Z15" i="17"/>
  <c r="M74" i="4"/>
  <c r="M73" i="4"/>
  <c r="M72" i="4"/>
  <c r="M71" i="4"/>
  <c r="M70" i="4"/>
  <c r="M69" i="4"/>
  <c r="M74" i="10"/>
  <c r="M73" i="10"/>
  <c r="M72" i="10"/>
  <c r="M71" i="10"/>
  <c r="M70" i="10"/>
  <c r="M69" i="10"/>
  <c r="M75" i="10" s="1"/>
  <c r="O71" i="10" s="1"/>
  <c r="M68" i="10"/>
  <c r="M67" i="1"/>
  <c r="M66" i="1"/>
  <c r="M65" i="1"/>
  <c r="M64" i="1"/>
  <c r="M63" i="1"/>
  <c r="M62" i="1"/>
  <c r="O62" i="1" s="1"/>
  <c r="M61" i="1"/>
  <c r="M68" i="1" s="1"/>
  <c r="O64" i="1" s="1"/>
  <c r="M67" i="3"/>
  <c r="O67" i="3" s="1"/>
  <c r="M66" i="3"/>
  <c r="M65" i="3"/>
  <c r="M64" i="3"/>
  <c r="M63" i="3"/>
  <c r="M68" i="3" s="1"/>
  <c r="M62" i="3"/>
  <c r="O62" i="3" s="1"/>
  <c r="M61" i="3"/>
  <c r="M67" i="5"/>
  <c r="O67" i="5" s="1"/>
  <c r="M66" i="5"/>
  <c r="O66" i="5" s="1"/>
  <c r="M65" i="5"/>
  <c r="O65" i="5" s="1"/>
  <c r="M64" i="5"/>
  <c r="M63" i="5"/>
  <c r="O63" i="5" s="1"/>
  <c r="M62" i="5"/>
  <c r="M68" i="5" s="1"/>
  <c r="O64" i="5" s="1"/>
  <c r="M61" i="5"/>
  <c r="M67" i="6"/>
  <c r="M66" i="6"/>
  <c r="M65" i="6"/>
  <c r="M64" i="6"/>
  <c r="M63" i="6"/>
  <c r="M62" i="6"/>
  <c r="M61" i="6"/>
  <c r="M68" i="6" s="1"/>
  <c r="O64" i="6" s="1"/>
  <c r="M67" i="7"/>
  <c r="O67" i="7" s="1"/>
  <c r="M66" i="7"/>
  <c r="M65" i="7"/>
  <c r="M64" i="7"/>
  <c r="M63" i="7"/>
  <c r="O63" i="7" s="1"/>
  <c r="M62" i="7"/>
  <c r="M68" i="7" s="1"/>
  <c r="O64" i="7" s="1"/>
  <c r="M61" i="7"/>
  <c r="O61" i="7" s="1"/>
  <c r="M67" i="8"/>
  <c r="M66" i="8"/>
  <c r="M65" i="8"/>
  <c r="M64" i="8"/>
  <c r="M63" i="8"/>
  <c r="M62" i="8"/>
  <c r="M68" i="8" s="1"/>
  <c r="O64" i="8" s="1"/>
  <c r="M61" i="8"/>
  <c r="M67" i="11"/>
  <c r="M66" i="11"/>
  <c r="M65" i="11"/>
  <c r="M64" i="11"/>
  <c r="M63" i="11"/>
  <c r="M62" i="11"/>
  <c r="M68" i="11" s="1"/>
  <c r="O64" i="11" s="1"/>
  <c r="M61" i="11"/>
  <c r="M67" i="12"/>
  <c r="M66" i="12"/>
  <c r="M65" i="12"/>
  <c r="M64" i="12"/>
  <c r="M63" i="12"/>
  <c r="M62" i="12"/>
  <c r="M68" i="12" s="1"/>
  <c r="O64" i="12" s="1"/>
  <c r="M61" i="12"/>
  <c r="O69" i="14"/>
  <c r="O70" i="14"/>
  <c r="O71" i="14"/>
  <c r="O72" i="14"/>
  <c r="O73" i="14"/>
  <c r="O74" i="14"/>
  <c r="O68" i="14"/>
  <c r="M69" i="14"/>
  <c r="M70" i="14"/>
  <c r="M71" i="14"/>
  <c r="M72" i="14"/>
  <c r="M73" i="14"/>
  <c r="M74" i="14"/>
  <c r="M68" i="14"/>
  <c r="O62" i="16"/>
  <c r="O63" i="16"/>
  <c r="O64" i="16"/>
  <c r="O65" i="16"/>
  <c r="O66" i="16"/>
  <c r="O67" i="16"/>
  <c r="O61" i="16"/>
  <c r="M62" i="16"/>
  <c r="M68" i="16" s="1"/>
  <c r="M63" i="16"/>
  <c r="M64" i="16"/>
  <c r="M65" i="16"/>
  <c r="M66" i="16"/>
  <c r="M67" i="16"/>
  <c r="M61" i="16"/>
  <c r="M41" i="16"/>
  <c r="O41" i="16" s="1"/>
  <c r="Q41" i="16" s="1"/>
  <c r="M48" i="14"/>
  <c r="O48" i="14" s="1"/>
  <c r="Q48" i="14" s="1"/>
  <c r="M41" i="12"/>
  <c r="O41" i="12" s="1"/>
  <c r="Q41" i="12" s="1"/>
  <c r="M41" i="11"/>
  <c r="O41" i="11" s="1"/>
  <c r="Q41" i="11" s="1"/>
  <c r="O48" i="10"/>
  <c r="Q48" i="10" s="1"/>
  <c r="M48" i="10"/>
  <c r="M41" i="8"/>
  <c r="O41" i="8" s="1"/>
  <c r="Q41" i="8" s="1"/>
  <c r="M41" i="7"/>
  <c r="O41" i="7" s="1"/>
  <c r="Q41" i="7" s="1"/>
  <c r="M41" i="6"/>
  <c r="O41" i="6" s="1"/>
  <c r="Q41" i="6" s="1"/>
  <c r="M41" i="5"/>
  <c r="O41" i="5" s="1"/>
  <c r="Q41" i="5" s="1"/>
  <c r="M48" i="4"/>
  <c r="O48" i="4" s="1"/>
  <c r="Q48" i="4" s="1"/>
  <c r="M41" i="3"/>
  <c r="O41" i="3" s="1"/>
  <c r="Q41" i="3" s="1"/>
  <c r="L48" i="14"/>
  <c r="K48" i="14"/>
  <c r="L41" i="16"/>
  <c r="K41" i="16"/>
  <c r="L41" i="12"/>
  <c r="K41" i="12"/>
  <c r="L41" i="11"/>
  <c r="K41" i="11"/>
  <c r="K48" i="10"/>
  <c r="L48" i="10"/>
  <c r="L41" i="8"/>
  <c r="K41" i="8"/>
  <c r="L41" i="7"/>
  <c r="K41" i="7"/>
  <c r="L41" i="6"/>
  <c r="K41" i="6"/>
  <c r="L41" i="5"/>
  <c r="K41" i="5"/>
  <c r="I45" i="4"/>
  <c r="K48" i="4"/>
  <c r="L48" i="4"/>
  <c r="L41" i="3"/>
  <c r="K41" i="3"/>
  <c r="K41" i="1"/>
  <c r="Z22" i="17"/>
  <c r="AP4" i="17"/>
  <c r="AN4" i="17"/>
  <c r="AL4" i="17"/>
  <c r="AJ4" i="17"/>
  <c r="AI4" i="17"/>
  <c r="AH4" i="17"/>
  <c r="AG4" i="17"/>
  <c r="AF4" i="17"/>
  <c r="AE4" i="17"/>
  <c r="AA24" i="17"/>
  <c r="AA23" i="17"/>
  <c r="AA22" i="17"/>
  <c r="AA21" i="17"/>
  <c r="AA20" i="17"/>
  <c r="AA19" i="17"/>
  <c r="AA18" i="17"/>
  <c r="W25" i="17"/>
  <c r="S25" i="17"/>
  <c r="AO4" i="17" s="1"/>
  <c r="O25" i="17"/>
  <c r="K25" i="17"/>
  <c r="AM4" i="17" s="1"/>
  <c r="G25" i="17"/>
  <c r="C25" i="17"/>
  <c r="AK4" i="17" s="1"/>
  <c r="W12" i="17"/>
  <c r="S12" i="17"/>
  <c r="O12" i="17"/>
  <c r="K12" i="17"/>
  <c r="G12" i="17"/>
  <c r="C12" i="17"/>
  <c r="Z24" i="17"/>
  <c r="Z23" i="17"/>
  <c r="Z21" i="17"/>
  <c r="Z20" i="17"/>
  <c r="Z19" i="17"/>
  <c r="Z18" i="17"/>
  <c r="X24" i="17"/>
  <c r="X23" i="17"/>
  <c r="Y23" i="17" s="1"/>
  <c r="X22" i="17"/>
  <c r="Y22" i="17" s="1"/>
  <c r="X21" i="17"/>
  <c r="X20" i="17"/>
  <c r="Y20" i="17" s="1"/>
  <c r="X19" i="17"/>
  <c r="X18" i="17"/>
  <c r="Y18" i="17" s="1"/>
  <c r="V25" i="17"/>
  <c r="AP3" i="17" s="1"/>
  <c r="Y24" i="17"/>
  <c r="T24" i="17"/>
  <c r="U24" i="17" s="1"/>
  <c r="T23" i="17"/>
  <c r="T22" i="17"/>
  <c r="U22" i="17" s="1"/>
  <c r="T21" i="17"/>
  <c r="T20" i="17"/>
  <c r="U20" i="17" s="1"/>
  <c r="T19" i="17"/>
  <c r="U19" i="17" s="1"/>
  <c r="T18" i="17"/>
  <c r="U18" i="17" s="1"/>
  <c r="R25" i="17"/>
  <c r="AO3" i="17" s="1"/>
  <c r="P24" i="17"/>
  <c r="Q24" i="17" s="1"/>
  <c r="P23" i="17"/>
  <c r="Q23" i="17" s="1"/>
  <c r="P22" i="17"/>
  <c r="Q22" i="17" s="1"/>
  <c r="P21" i="17"/>
  <c r="Q21" i="17" s="1"/>
  <c r="P20" i="17"/>
  <c r="Q20" i="17" s="1"/>
  <c r="P19" i="17"/>
  <c r="Q19" i="17" s="1"/>
  <c r="P18" i="17"/>
  <c r="Q18" i="17" s="1"/>
  <c r="N25" i="17"/>
  <c r="AN3" i="17" s="1"/>
  <c r="L24" i="17"/>
  <c r="M24" i="17" s="1"/>
  <c r="L23" i="17"/>
  <c r="M23" i="17" s="1"/>
  <c r="L22" i="17"/>
  <c r="M22" i="17" s="1"/>
  <c r="L21" i="17"/>
  <c r="M21" i="17" s="1"/>
  <c r="L20" i="17"/>
  <c r="M20" i="17" s="1"/>
  <c r="L19" i="17"/>
  <c r="M19" i="17" s="1"/>
  <c r="L18" i="17"/>
  <c r="M18" i="17" s="1"/>
  <c r="J25" i="17"/>
  <c r="AM3" i="17" s="1"/>
  <c r="H24" i="17"/>
  <c r="I24" i="17" s="1"/>
  <c r="H23" i="17"/>
  <c r="I23" i="17" s="1"/>
  <c r="H22" i="17"/>
  <c r="I22" i="17" s="1"/>
  <c r="H21" i="17"/>
  <c r="I21" i="17" s="1"/>
  <c r="H20" i="17"/>
  <c r="I20" i="17" s="1"/>
  <c r="H19" i="17"/>
  <c r="I19" i="17" s="1"/>
  <c r="H18" i="17"/>
  <c r="I18" i="17" s="1"/>
  <c r="F25" i="17"/>
  <c r="AL3" i="17" s="1"/>
  <c r="D24" i="17"/>
  <c r="E24" i="17" s="1"/>
  <c r="D23" i="17"/>
  <c r="E23" i="17" s="1"/>
  <c r="D22" i="17"/>
  <c r="E22" i="17" s="1"/>
  <c r="D21" i="17"/>
  <c r="D20" i="17"/>
  <c r="E20" i="17" s="1"/>
  <c r="D19" i="17"/>
  <c r="E19" i="17" s="1"/>
  <c r="D18" i="17"/>
  <c r="E18" i="17" s="1"/>
  <c r="B25" i="17"/>
  <c r="AK3" i="17" s="1"/>
  <c r="X11" i="17"/>
  <c r="Y11" i="17" s="1"/>
  <c r="X10" i="17"/>
  <c r="Y10" i="17" s="1"/>
  <c r="X9" i="17"/>
  <c r="Y9" i="17" s="1"/>
  <c r="X8" i="17"/>
  <c r="Y8" i="17" s="1"/>
  <c r="X7" i="17"/>
  <c r="Y7" i="17" s="1"/>
  <c r="X6" i="17"/>
  <c r="Y6" i="17" s="1"/>
  <c r="X5" i="17"/>
  <c r="Y5" i="17" s="1"/>
  <c r="V12" i="17"/>
  <c r="AJ3" i="17" s="1"/>
  <c r="T11" i="17"/>
  <c r="U11" i="17" s="1"/>
  <c r="T10" i="17"/>
  <c r="U10" i="17" s="1"/>
  <c r="T9" i="17"/>
  <c r="U9" i="17" s="1"/>
  <c r="T8" i="17"/>
  <c r="U8" i="17" s="1"/>
  <c r="T7" i="17"/>
  <c r="U7" i="17" s="1"/>
  <c r="T6" i="17"/>
  <c r="T5" i="17"/>
  <c r="U5" i="17" s="1"/>
  <c r="R12" i="17"/>
  <c r="AI3" i="17" s="1"/>
  <c r="P11" i="17"/>
  <c r="Q11" i="17" s="1"/>
  <c r="P10" i="17"/>
  <c r="Q10" i="17" s="1"/>
  <c r="P9" i="17"/>
  <c r="Q9" i="17" s="1"/>
  <c r="P8" i="17"/>
  <c r="P7" i="17"/>
  <c r="Q7" i="17" s="1"/>
  <c r="P6" i="17"/>
  <c r="Q6" i="17" s="1"/>
  <c r="P5" i="17"/>
  <c r="N12" i="17"/>
  <c r="AH3" i="17" s="1"/>
  <c r="L11" i="17"/>
  <c r="M11" i="17" s="1"/>
  <c r="L10" i="17"/>
  <c r="M10" i="17" s="1"/>
  <c r="L9" i="17"/>
  <c r="M9" i="17" s="1"/>
  <c r="L8" i="17"/>
  <c r="L7" i="17"/>
  <c r="M7" i="17" s="1"/>
  <c r="L6" i="17"/>
  <c r="M6" i="17" s="1"/>
  <c r="L5" i="17"/>
  <c r="M5" i="17" s="1"/>
  <c r="J12" i="17"/>
  <c r="AG3" i="17" s="1"/>
  <c r="H11" i="17"/>
  <c r="I11" i="17" s="1"/>
  <c r="H10" i="17"/>
  <c r="I10" i="17" s="1"/>
  <c r="H9" i="17"/>
  <c r="I9" i="17" s="1"/>
  <c r="H8" i="17"/>
  <c r="H7" i="17"/>
  <c r="I7" i="17" s="1"/>
  <c r="H6" i="17"/>
  <c r="I6" i="17" s="1"/>
  <c r="H5" i="17"/>
  <c r="I5" i="17" s="1"/>
  <c r="F12" i="17"/>
  <c r="AF3" i="17" s="1"/>
  <c r="D8" i="17"/>
  <c r="E8" i="17" s="1"/>
  <c r="B12" i="17"/>
  <c r="AE3" i="17" s="1"/>
  <c r="V15" i="17"/>
  <c r="R15" i="17"/>
  <c r="N15" i="17"/>
  <c r="J15" i="17"/>
  <c r="F15" i="17"/>
  <c r="B15" i="17"/>
  <c r="V2" i="17"/>
  <c r="R2" i="17"/>
  <c r="N2" i="17"/>
  <c r="A41" i="5"/>
  <c r="J2" i="17"/>
  <c r="F2" i="17"/>
  <c r="B2" i="17"/>
  <c r="S5" i="16"/>
  <c r="J5" i="16"/>
  <c r="N5" i="16" s="1"/>
  <c r="S4" i="16"/>
  <c r="N4" i="16"/>
  <c r="L4" i="16"/>
  <c r="P4" i="16" s="1"/>
  <c r="J4" i="16"/>
  <c r="H67" i="16"/>
  <c r="G67" i="16"/>
  <c r="F67" i="16"/>
  <c r="E67" i="16"/>
  <c r="D67" i="16"/>
  <c r="C67" i="16"/>
  <c r="B67" i="16"/>
  <c r="I67" i="16" s="1"/>
  <c r="H66" i="16"/>
  <c r="G66" i="16"/>
  <c r="F66" i="16"/>
  <c r="E66" i="16"/>
  <c r="D66" i="16"/>
  <c r="C66" i="16"/>
  <c r="B66" i="16"/>
  <c r="H65" i="16"/>
  <c r="G65" i="16"/>
  <c r="F65" i="16"/>
  <c r="E65" i="16"/>
  <c r="D65" i="16"/>
  <c r="C65" i="16"/>
  <c r="B65" i="16"/>
  <c r="H64" i="16"/>
  <c r="I64" i="16" s="1"/>
  <c r="G64" i="16"/>
  <c r="F64" i="16"/>
  <c r="E64" i="16"/>
  <c r="D64" i="16"/>
  <c r="C64" i="16"/>
  <c r="B64" i="16"/>
  <c r="H63" i="16"/>
  <c r="G63" i="16"/>
  <c r="F63" i="16"/>
  <c r="E63" i="16"/>
  <c r="D63" i="16"/>
  <c r="C63" i="16"/>
  <c r="B63" i="16"/>
  <c r="I63" i="16" s="1"/>
  <c r="H62" i="16"/>
  <c r="G62" i="16"/>
  <c r="F62" i="16"/>
  <c r="E62" i="16"/>
  <c r="D62" i="16"/>
  <c r="C62" i="16"/>
  <c r="B62" i="16"/>
  <c r="H61" i="16"/>
  <c r="G61" i="16"/>
  <c r="F61" i="16"/>
  <c r="E61" i="16"/>
  <c r="D61" i="16"/>
  <c r="C61" i="16"/>
  <c r="B61" i="16"/>
  <c r="I61" i="16" s="1"/>
  <c r="A41" i="16"/>
  <c r="R38" i="16"/>
  <c r="Q38" i="16"/>
  <c r="O38" i="16"/>
  <c r="M38" i="16"/>
  <c r="K38" i="16"/>
  <c r="I38" i="16"/>
  <c r="H38" i="16"/>
  <c r="G38" i="16"/>
  <c r="F38" i="16"/>
  <c r="E38" i="16"/>
  <c r="D38" i="16"/>
  <c r="C38" i="16"/>
  <c r="S37" i="16"/>
  <c r="J37" i="16"/>
  <c r="N37" i="16" s="1"/>
  <c r="S36" i="16"/>
  <c r="J36" i="16"/>
  <c r="N36" i="16" s="1"/>
  <c r="S35" i="16"/>
  <c r="J35" i="16"/>
  <c r="N35" i="16" s="1"/>
  <c r="S34" i="16"/>
  <c r="J34" i="16"/>
  <c r="N34" i="16" s="1"/>
  <c r="S33" i="16"/>
  <c r="J33" i="16"/>
  <c r="N33" i="16" s="1"/>
  <c r="S32" i="16"/>
  <c r="N32" i="16"/>
  <c r="L32" i="16"/>
  <c r="P32" i="16" s="1"/>
  <c r="J32" i="16"/>
  <c r="S31" i="16"/>
  <c r="N31" i="16"/>
  <c r="J31" i="16"/>
  <c r="L31" i="16" s="1"/>
  <c r="P31" i="16" s="1"/>
  <c r="S30" i="16"/>
  <c r="P30" i="16"/>
  <c r="N30" i="16"/>
  <c r="L30" i="16"/>
  <c r="J30" i="16"/>
  <c r="S29" i="16"/>
  <c r="J29" i="16"/>
  <c r="L29" i="16" s="1"/>
  <c r="P29" i="16" s="1"/>
  <c r="S28" i="16"/>
  <c r="L28" i="16"/>
  <c r="P28" i="16" s="1"/>
  <c r="J28" i="16"/>
  <c r="N28" i="16" s="1"/>
  <c r="S27" i="16"/>
  <c r="N27" i="16"/>
  <c r="J27" i="16"/>
  <c r="L27" i="16" s="1"/>
  <c r="P27" i="16" s="1"/>
  <c r="S26" i="16"/>
  <c r="J26" i="16"/>
  <c r="N26" i="16" s="1"/>
  <c r="S25" i="16"/>
  <c r="J25" i="16"/>
  <c r="N25" i="16" s="1"/>
  <c r="S24" i="16"/>
  <c r="N24" i="16"/>
  <c r="L24" i="16"/>
  <c r="P24" i="16" s="1"/>
  <c r="J24" i="16"/>
  <c r="S23" i="16"/>
  <c r="N23" i="16"/>
  <c r="J23" i="16"/>
  <c r="L23" i="16" s="1"/>
  <c r="P23" i="16" s="1"/>
  <c r="S22" i="16"/>
  <c r="P22" i="16"/>
  <c r="N22" i="16"/>
  <c r="L22" i="16"/>
  <c r="J22" i="16"/>
  <c r="S21" i="16"/>
  <c r="J21" i="16"/>
  <c r="L21" i="16" s="1"/>
  <c r="P21" i="16" s="1"/>
  <c r="S20" i="16"/>
  <c r="L20" i="16"/>
  <c r="P20" i="16" s="1"/>
  <c r="J20" i="16"/>
  <c r="N20" i="16" s="1"/>
  <c r="S19" i="16"/>
  <c r="P19" i="16"/>
  <c r="N19" i="16"/>
  <c r="L19" i="16"/>
  <c r="J19" i="16"/>
  <c r="S18" i="16"/>
  <c r="J18" i="16"/>
  <c r="N18" i="16" s="1"/>
  <c r="S17" i="16"/>
  <c r="J17" i="16"/>
  <c r="N17" i="16" s="1"/>
  <c r="S16" i="16"/>
  <c r="N16" i="16"/>
  <c r="L16" i="16"/>
  <c r="P16" i="16" s="1"/>
  <c r="J16" i="16"/>
  <c r="S15" i="16"/>
  <c r="N15" i="16"/>
  <c r="J15" i="16"/>
  <c r="L15" i="16" s="1"/>
  <c r="P15" i="16" s="1"/>
  <c r="S14" i="16"/>
  <c r="P14" i="16"/>
  <c r="N14" i="16"/>
  <c r="L14" i="16"/>
  <c r="J14" i="16"/>
  <c r="S13" i="16"/>
  <c r="J13" i="16"/>
  <c r="L13" i="16" s="1"/>
  <c r="P13" i="16" s="1"/>
  <c r="S12" i="16"/>
  <c r="L12" i="16"/>
  <c r="P12" i="16" s="1"/>
  <c r="J12" i="16"/>
  <c r="N12" i="16" s="1"/>
  <c r="S11" i="16"/>
  <c r="P11" i="16"/>
  <c r="N11" i="16"/>
  <c r="L11" i="16"/>
  <c r="J11" i="16"/>
  <c r="S10" i="16"/>
  <c r="J10" i="16"/>
  <c r="N10" i="16" s="1"/>
  <c r="S9" i="16"/>
  <c r="J9" i="16"/>
  <c r="N9" i="16" s="1"/>
  <c r="S8" i="16"/>
  <c r="N8" i="16"/>
  <c r="L8" i="16"/>
  <c r="P8" i="16" s="1"/>
  <c r="J8" i="16"/>
  <c r="S7" i="16"/>
  <c r="N7" i="16"/>
  <c r="J7" i="16"/>
  <c r="L7" i="16" s="1"/>
  <c r="P7" i="16" s="1"/>
  <c r="S6" i="16"/>
  <c r="P6" i="16"/>
  <c r="N6" i="16"/>
  <c r="L6" i="16"/>
  <c r="J6" i="16"/>
  <c r="S3" i="16"/>
  <c r="P3" i="16"/>
  <c r="N3" i="16"/>
  <c r="L3" i="16"/>
  <c r="J3" i="16"/>
  <c r="H74" i="14"/>
  <c r="G74" i="14"/>
  <c r="F74" i="14"/>
  <c r="E74" i="14"/>
  <c r="D74" i="14"/>
  <c r="C74" i="14"/>
  <c r="B74" i="14"/>
  <c r="I74" i="14" s="1"/>
  <c r="H73" i="14"/>
  <c r="G73" i="14"/>
  <c r="F73" i="14"/>
  <c r="E73" i="14"/>
  <c r="D73" i="14"/>
  <c r="I73" i="14" s="1"/>
  <c r="C73" i="14"/>
  <c r="B73" i="14"/>
  <c r="H72" i="14"/>
  <c r="G72" i="14"/>
  <c r="F72" i="14"/>
  <c r="E72" i="14"/>
  <c r="I72" i="14" s="1"/>
  <c r="D72" i="14"/>
  <c r="C72" i="14"/>
  <c r="B72" i="14"/>
  <c r="H71" i="14"/>
  <c r="G71" i="14"/>
  <c r="F71" i="14"/>
  <c r="E71" i="14"/>
  <c r="D71" i="14"/>
  <c r="C71" i="14"/>
  <c r="B71" i="14"/>
  <c r="I71" i="14" s="1"/>
  <c r="I70" i="14"/>
  <c r="H70" i="14"/>
  <c r="G70" i="14"/>
  <c r="F70" i="14"/>
  <c r="E70" i="14"/>
  <c r="D70" i="14"/>
  <c r="C70" i="14"/>
  <c r="B70" i="14"/>
  <c r="H69" i="14"/>
  <c r="G69" i="14"/>
  <c r="F69" i="14"/>
  <c r="E69" i="14"/>
  <c r="D69" i="14"/>
  <c r="C69" i="14"/>
  <c r="B69" i="14"/>
  <c r="I69" i="14" s="1"/>
  <c r="I68" i="14"/>
  <c r="H68" i="14"/>
  <c r="G68" i="14"/>
  <c r="F68" i="14"/>
  <c r="E68" i="14"/>
  <c r="D68" i="14"/>
  <c r="C68" i="14"/>
  <c r="B68" i="14"/>
  <c r="A48" i="14"/>
  <c r="R45" i="14"/>
  <c r="Q45" i="14"/>
  <c r="O45" i="14"/>
  <c r="M45" i="14"/>
  <c r="K45" i="14"/>
  <c r="I45" i="14"/>
  <c r="H45" i="14"/>
  <c r="G45" i="14"/>
  <c r="F45" i="14"/>
  <c r="E45" i="14"/>
  <c r="D45" i="14"/>
  <c r="C45" i="14"/>
  <c r="N44" i="14"/>
  <c r="L44" i="14"/>
  <c r="P44" i="14" s="1"/>
  <c r="J44" i="14"/>
  <c r="S43" i="14"/>
  <c r="N43" i="14"/>
  <c r="J43" i="14"/>
  <c r="L43" i="14" s="1"/>
  <c r="P43" i="14" s="1"/>
  <c r="S42" i="14"/>
  <c r="L42" i="14"/>
  <c r="P42" i="14" s="1"/>
  <c r="J42" i="14"/>
  <c r="N42" i="14" s="1"/>
  <c r="S41" i="14"/>
  <c r="J41" i="14"/>
  <c r="N41" i="14" s="1"/>
  <c r="S40" i="14"/>
  <c r="P40" i="14"/>
  <c r="N40" i="14"/>
  <c r="L40" i="14"/>
  <c r="J40" i="14"/>
  <c r="S39" i="14"/>
  <c r="J39" i="14"/>
  <c r="S38" i="14"/>
  <c r="J38" i="14"/>
  <c r="N38" i="14" s="1"/>
  <c r="S37" i="14"/>
  <c r="N37" i="14"/>
  <c r="J37" i="14"/>
  <c r="L37" i="14" s="1"/>
  <c r="P37" i="14" s="1"/>
  <c r="S36" i="14"/>
  <c r="N36" i="14"/>
  <c r="L36" i="14"/>
  <c r="P36" i="14" s="1"/>
  <c r="J36" i="14"/>
  <c r="S35" i="14"/>
  <c r="N35" i="14"/>
  <c r="J35" i="14"/>
  <c r="L35" i="14" s="1"/>
  <c r="P35" i="14" s="1"/>
  <c r="S34" i="14"/>
  <c r="L34" i="14"/>
  <c r="P34" i="14" s="1"/>
  <c r="J34" i="14"/>
  <c r="N34" i="14" s="1"/>
  <c r="S33" i="14"/>
  <c r="J33" i="14"/>
  <c r="N33" i="14" s="1"/>
  <c r="S32" i="14"/>
  <c r="P32" i="14"/>
  <c r="N32" i="14"/>
  <c r="L32" i="14"/>
  <c r="J32" i="14"/>
  <c r="S31" i="14"/>
  <c r="J31" i="14"/>
  <c r="N31" i="14" s="1"/>
  <c r="S30" i="14"/>
  <c r="J30" i="14"/>
  <c r="N30" i="14" s="1"/>
  <c r="S29" i="14"/>
  <c r="N29" i="14"/>
  <c r="J29" i="14"/>
  <c r="L29" i="14" s="1"/>
  <c r="P29" i="14" s="1"/>
  <c r="S28" i="14"/>
  <c r="N28" i="14"/>
  <c r="L28" i="14"/>
  <c r="P28" i="14" s="1"/>
  <c r="J28" i="14"/>
  <c r="S27" i="14"/>
  <c r="N27" i="14"/>
  <c r="J27" i="14"/>
  <c r="L27" i="14" s="1"/>
  <c r="P27" i="14" s="1"/>
  <c r="S26" i="14"/>
  <c r="L26" i="14"/>
  <c r="P26" i="14" s="1"/>
  <c r="J26" i="14"/>
  <c r="N26" i="14" s="1"/>
  <c r="S25" i="14"/>
  <c r="J25" i="14"/>
  <c r="N25" i="14" s="1"/>
  <c r="S24" i="14"/>
  <c r="P24" i="14"/>
  <c r="N24" i="14"/>
  <c r="L24" i="14"/>
  <c r="J24" i="14"/>
  <c r="S23" i="14"/>
  <c r="J23" i="14"/>
  <c r="N23" i="14" s="1"/>
  <c r="S22" i="14"/>
  <c r="J22" i="14"/>
  <c r="N22" i="14" s="1"/>
  <c r="S21" i="14"/>
  <c r="N21" i="14"/>
  <c r="J21" i="14"/>
  <c r="L21" i="14" s="1"/>
  <c r="P21" i="14" s="1"/>
  <c r="S20" i="14"/>
  <c r="N20" i="14"/>
  <c r="L20" i="14"/>
  <c r="P20" i="14" s="1"/>
  <c r="J20" i="14"/>
  <c r="S19" i="14"/>
  <c r="N19" i="14"/>
  <c r="J19" i="14"/>
  <c r="L19" i="14" s="1"/>
  <c r="P19" i="14" s="1"/>
  <c r="S18" i="14"/>
  <c r="L18" i="14"/>
  <c r="P18" i="14" s="1"/>
  <c r="J18" i="14"/>
  <c r="N18" i="14" s="1"/>
  <c r="S17" i="14"/>
  <c r="J17" i="14"/>
  <c r="N17" i="14" s="1"/>
  <c r="S16" i="14"/>
  <c r="P16" i="14"/>
  <c r="N16" i="14"/>
  <c r="L16" i="14"/>
  <c r="J16" i="14"/>
  <c r="S15" i="14"/>
  <c r="J15" i="14"/>
  <c r="N15" i="14" s="1"/>
  <c r="S14" i="14"/>
  <c r="J14" i="14"/>
  <c r="N14" i="14" s="1"/>
  <c r="S13" i="14"/>
  <c r="N13" i="14"/>
  <c r="J13" i="14"/>
  <c r="L13" i="14" s="1"/>
  <c r="P13" i="14" s="1"/>
  <c r="S12" i="14"/>
  <c r="N12" i="14"/>
  <c r="L12" i="14"/>
  <c r="P12" i="14" s="1"/>
  <c r="J12" i="14"/>
  <c r="S11" i="14"/>
  <c r="N11" i="14"/>
  <c r="J11" i="14"/>
  <c r="L11" i="14" s="1"/>
  <c r="P11" i="14" s="1"/>
  <c r="S10" i="14"/>
  <c r="L10" i="14"/>
  <c r="P10" i="14" s="1"/>
  <c r="J10" i="14"/>
  <c r="N10" i="14" s="1"/>
  <c r="S9" i="14"/>
  <c r="J9" i="14"/>
  <c r="N9" i="14" s="1"/>
  <c r="S8" i="14"/>
  <c r="P8" i="14"/>
  <c r="N8" i="14"/>
  <c r="L8" i="14"/>
  <c r="J8" i="14"/>
  <c r="S7" i="14"/>
  <c r="J7" i="14"/>
  <c r="N7" i="14" s="1"/>
  <c r="S6" i="14"/>
  <c r="J6" i="14"/>
  <c r="N6" i="14" s="1"/>
  <c r="S5" i="14"/>
  <c r="N5" i="14"/>
  <c r="J5" i="14"/>
  <c r="L5" i="14" s="1"/>
  <c r="P5" i="14" s="1"/>
  <c r="S4" i="14"/>
  <c r="N4" i="14"/>
  <c r="L4" i="14"/>
  <c r="P4" i="14" s="1"/>
  <c r="J4" i="14"/>
  <c r="S3" i="14"/>
  <c r="S45" i="14" s="1"/>
  <c r="N3" i="14"/>
  <c r="J3" i="14"/>
  <c r="L3" i="14" s="1"/>
  <c r="P3" i="14" s="1"/>
  <c r="S36" i="12"/>
  <c r="J36" i="12"/>
  <c r="N36" i="12" s="1"/>
  <c r="S35" i="12"/>
  <c r="N35" i="12"/>
  <c r="L35" i="12"/>
  <c r="P35" i="12" s="1"/>
  <c r="J35" i="12"/>
  <c r="S34" i="12"/>
  <c r="N34" i="12"/>
  <c r="L34" i="12"/>
  <c r="P34" i="12" s="1"/>
  <c r="J34" i="12"/>
  <c r="H67" i="12"/>
  <c r="G67" i="12"/>
  <c r="F67" i="12"/>
  <c r="E67" i="12"/>
  <c r="D67" i="12"/>
  <c r="C67" i="12"/>
  <c r="B67" i="12"/>
  <c r="I67" i="12" s="1"/>
  <c r="H66" i="12"/>
  <c r="G66" i="12"/>
  <c r="F66" i="12"/>
  <c r="E66" i="12"/>
  <c r="D66" i="12"/>
  <c r="C66" i="12"/>
  <c r="B66" i="12"/>
  <c r="H65" i="12"/>
  <c r="G65" i="12"/>
  <c r="F65" i="12"/>
  <c r="E65" i="12"/>
  <c r="D65" i="12"/>
  <c r="C65" i="12"/>
  <c r="B65" i="12"/>
  <c r="H64" i="12"/>
  <c r="G64" i="12"/>
  <c r="F64" i="12"/>
  <c r="E64" i="12"/>
  <c r="D64" i="12"/>
  <c r="C64" i="12"/>
  <c r="B64" i="12"/>
  <c r="H63" i="12"/>
  <c r="G63" i="12"/>
  <c r="F63" i="12"/>
  <c r="E63" i="12"/>
  <c r="I63" i="12" s="1"/>
  <c r="D63" i="12"/>
  <c r="C63" i="12"/>
  <c r="B63" i="12"/>
  <c r="H62" i="12"/>
  <c r="G62" i="12"/>
  <c r="F62" i="12"/>
  <c r="E62" i="12"/>
  <c r="D62" i="12"/>
  <c r="C62" i="12"/>
  <c r="B62" i="12"/>
  <c r="H61" i="12"/>
  <c r="G61" i="12"/>
  <c r="F61" i="12"/>
  <c r="E61" i="12"/>
  <c r="D61" i="12"/>
  <c r="C61" i="12"/>
  <c r="B61" i="12"/>
  <c r="I61" i="12" s="1"/>
  <c r="A41" i="12"/>
  <c r="R38" i="12"/>
  <c r="Q38" i="12"/>
  <c r="O38" i="12"/>
  <c r="M38" i="12"/>
  <c r="K38" i="12"/>
  <c r="I38" i="12"/>
  <c r="H38" i="12"/>
  <c r="G38" i="12"/>
  <c r="F38" i="12"/>
  <c r="E38" i="12"/>
  <c r="D38" i="12"/>
  <c r="C38" i="12"/>
  <c r="S37" i="12"/>
  <c r="J37" i="12"/>
  <c r="N37" i="12" s="1"/>
  <c r="S33" i="12"/>
  <c r="J33" i="12"/>
  <c r="N33" i="12" s="1"/>
  <c r="S32" i="12"/>
  <c r="L32" i="12"/>
  <c r="P32" i="12" s="1"/>
  <c r="J32" i="12"/>
  <c r="N32" i="12" s="1"/>
  <c r="S31" i="12"/>
  <c r="N31" i="12"/>
  <c r="L31" i="12"/>
  <c r="P31" i="12" s="1"/>
  <c r="J31" i="12"/>
  <c r="S30" i="12"/>
  <c r="N30" i="12"/>
  <c r="J30" i="12"/>
  <c r="L30" i="12" s="1"/>
  <c r="P30" i="12" s="1"/>
  <c r="S29" i="12"/>
  <c r="J29" i="12"/>
  <c r="N29" i="12" s="1"/>
  <c r="S28" i="12"/>
  <c r="J28" i="12"/>
  <c r="N28" i="12" s="1"/>
  <c r="S27" i="12"/>
  <c r="N27" i="12"/>
  <c r="L27" i="12"/>
  <c r="P27" i="12" s="1"/>
  <c r="J27" i="12"/>
  <c r="S26" i="12"/>
  <c r="P26" i="12"/>
  <c r="N26" i="12"/>
  <c r="L26" i="12"/>
  <c r="J26" i="12"/>
  <c r="S25" i="12"/>
  <c r="J25" i="12"/>
  <c r="N25" i="12" s="1"/>
  <c r="S24" i="12"/>
  <c r="L24" i="12"/>
  <c r="P24" i="12" s="1"/>
  <c r="J24" i="12"/>
  <c r="N24" i="12" s="1"/>
  <c r="S23" i="12"/>
  <c r="N23" i="12"/>
  <c r="L23" i="12"/>
  <c r="P23" i="12" s="1"/>
  <c r="J23" i="12"/>
  <c r="S22" i="12"/>
  <c r="N22" i="12"/>
  <c r="J22" i="12"/>
  <c r="L22" i="12" s="1"/>
  <c r="P22" i="12" s="1"/>
  <c r="S21" i="12"/>
  <c r="J21" i="12"/>
  <c r="N21" i="12" s="1"/>
  <c r="S20" i="12"/>
  <c r="J20" i="12"/>
  <c r="N20" i="12" s="1"/>
  <c r="S19" i="12"/>
  <c r="N19" i="12"/>
  <c r="L19" i="12"/>
  <c r="P19" i="12" s="1"/>
  <c r="J19" i="12"/>
  <c r="S18" i="12"/>
  <c r="P18" i="12"/>
  <c r="N18" i="12"/>
  <c r="L18" i="12"/>
  <c r="J18" i="12"/>
  <c r="S17" i="12"/>
  <c r="J17" i="12"/>
  <c r="N17" i="12" s="1"/>
  <c r="S16" i="12"/>
  <c r="L16" i="12"/>
  <c r="P16" i="12" s="1"/>
  <c r="J16" i="12"/>
  <c r="N16" i="12" s="1"/>
  <c r="S15" i="12"/>
  <c r="N15" i="12"/>
  <c r="L15" i="12"/>
  <c r="P15" i="12" s="1"/>
  <c r="J15" i="12"/>
  <c r="S14" i="12"/>
  <c r="N14" i="12"/>
  <c r="J14" i="12"/>
  <c r="L14" i="12" s="1"/>
  <c r="P14" i="12" s="1"/>
  <c r="S13" i="12"/>
  <c r="J13" i="12"/>
  <c r="N13" i="12" s="1"/>
  <c r="S12" i="12"/>
  <c r="J12" i="12"/>
  <c r="N12" i="12" s="1"/>
  <c r="S11" i="12"/>
  <c r="N11" i="12"/>
  <c r="L11" i="12"/>
  <c r="P11" i="12" s="1"/>
  <c r="J11" i="12"/>
  <c r="S10" i="12"/>
  <c r="P10" i="12"/>
  <c r="N10" i="12"/>
  <c r="L10" i="12"/>
  <c r="J10" i="12"/>
  <c r="S9" i="12"/>
  <c r="J9" i="12"/>
  <c r="N9" i="12" s="1"/>
  <c r="S8" i="12"/>
  <c r="L8" i="12"/>
  <c r="P8" i="12" s="1"/>
  <c r="J8" i="12"/>
  <c r="N8" i="12" s="1"/>
  <c r="S7" i="12"/>
  <c r="N7" i="12"/>
  <c r="L7" i="12"/>
  <c r="P7" i="12" s="1"/>
  <c r="J7" i="12"/>
  <c r="S6" i="12"/>
  <c r="N6" i="12"/>
  <c r="J6" i="12"/>
  <c r="L6" i="12" s="1"/>
  <c r="P6" i="12" s="1"/>
  <c r="S5" i="12"/>
  <c r="J5" i="12"/>
  <c r="N5" i="12" s="1"/>
  <c r="S4" i="12"/>
  <c r="J4" i="12"/>
  <c r="N4" i="12" s="1"/>
  <c r="S3" i="12"/>
  <c r="N3" i="12"/>
  <c r="L3" i="12"/>
  <c r="P3" i="12" s="1"/>
  <c r="J3" i="12"/>
  <c r="S4" i="11"/>
  <c r="J4" i="11"/>
  <c r="N4" i="11" s="1"/>
  <c r="H67" i="11"/>
  <c r="G67" i="11"/>
  <c r="F67" i="11"/>
  <c r="E67" i="11"/>
  <c r="D67" i="11"/>
  <c r="C67" i="11"/>
  <c r="B67" i="11"/>
  <c r="I67" i="11" s="1"/>
  <c r="H66" i="11"/>
  <c r="G66" i="11"/>
  <c r="F66" i="11"/>
  <c r="E66" i="11"/>
  <c r="D66" i="11"/>
  <c r="C66" i="11"/>
  <c r="I66" i="11" s="1"/>
  <c r="B66" i="11"/>
  <c r="H65" i="11"/>
  <c r="G65" i="11"/>
  <c r="F65" i="11"/>
  <c r="E65" i="11"/>
  <c r="D65" i="11"/>
  <c r="C65" i="11"/>
  <c r="B65" i="11"/>
  <c r="H64" i="11"/>
  <c r="G64" i="11"/>
  <c r="F64" i="11"/>
  <c r="E64" i="11"/>
  <c r="D64" i="11"/>
  <c r="C64" i="11"/>
  <c r="B64" i="11"/>
  <c r="I63" i="11"/>
  <c r="H63" i="11"/>
  <c r="G63" i="11"/>
  <c r="F63" i="11"/>
  <c r="E63" i="11"/>
  <c r="D63" i="11"/>
  <c r="C63" i="11"/>
  <c r="B63" i="11"/>
  <c r="H62" i="11"/>
  <c r="G62" i="11"/>
  <c r="F62" i="11"/>
  <c r="E62" i="11"/>
  <c r="D62" i="11"/>
  <c r="C62" i="11"/>
  <c r="B62" i="11"/>
  <c r="I62" i="11" s="1"/>
  <c r="I61" i="11"/>
  <c r="H61" i="11"/>
  <c r="G61" i="11"/>
  <c r="F61" i="11"/>
  <c r="E61" i="11"/>
  <c r="D61" i="11"/>
  <c r="C61" i="11"/>
  <c r="B61" i="11"/>
  <c r="A41" i="11"/>
  <c r="R38" i="11"/>
  <c r="Q38" i="11"/>
  <c r="O38" i="11"/>
  <c r="M38" i="11"/>
  <c r="K38" i="11"/>
  <c r="I38" i="11"/>
  <c r="H38" i="11"/>
  <c r="G38" i="11"/>
  <c r="F38" i="11"/>
  <c r="E38" i="11"/>
  <c r="D38" i="11"/>
  <c r="C38" i="11"/>
  <c r="S37" i="11"/>
  <c r="J37" i="11"/>
  <c r="N37" i="11" s="1"/>
  <c r="S36" i="11"/>
  <c r="N36" i="11"/>
  <c r="J36" i="11"/>
  <c r="L36" i="11" s="1"/>
  <c r="P36" i="11" s="1"/>
  <c r="S35" i="11"/>
  <c r="J35" i="11"/>
  <c r="L35" i="11" s="1"/>
  <c r="P35" i="11" s="1"/>
  <c r="S34" i="11"/>
  <c r="J34" i="11"/>
  <c r="L34" i="11" s="1"/>
  <c r="P34" i="11" s="1"/>
  <c r="S33" i="11"/>
  <c r="N33" i="11"/>
  <c r="L33" i="11"/>
  <c r="P33" i="11" s="1"/>
  <c r="J33" i="11"/>
  <c r="S32" i="11"/>
  <c r="L32" i="11"/>
  <c r="P32" i="11" s="1"/>
  <c r="J32" i="11"/>
  <c r="N32" i="11" s="1"/>
  <c r="S31" i="11"/>
  <c r="P31" i="11"/>
  <c r="N31" i="11"/>
  <c r="L31" i="11"/>
  <c r="J31" i="11"/>
  <c r="S30" i="11"/>
  <c r="J30" i="11"/>
  <c r="N30" i="11" s="1"/>
  <c r="S29" i="11"/>
  <c r="J29" i="11"/>
  <c r="N29" i="11" s="1"/>
  <c r="S28" i="11"/>
  <c r="N28" i="11"/>
  <c r="J28" i="11"/>
  <c r="L28" i="11" s="1"/>
  <c r="P28" i="11" s="1"/>
  <c r="S27" i="11"/>
  <c r="N27" i="11"/>
  <c r="J27" i="11"/>
  <c r="L27" i="11" s="1"/>
  <c r="P27" i="11" s="1"/>
  <c r="S26" i="11"/>
  <c r="P26" i="11"/>
  <c r="N26" i="11"/>
  <c r="L26" i="11"/>
  <c r="J26" i="11"/>
  <c r="S25" i="11"/>
  <c r="N25" i="11"/>
  <c r="L25" i="11"/>
  <c r="P25" i="11" s="1"/>
  <c r="J25" i="11"/>
  <c r="S24" i="11"/>
  <c r="L24" i="11"/>
  <c r="P24" i="11" s="1"/>
  <c r="J24" i="11"/>
  <c r="N24" i="11" s="1"/>
  <c r="S23" i="11"/>
  <c r="P23" i="11"/>
  <c r="N23" i="11"/>
  <c r="L23" i="11"/>
  <c r="J23" i="11"/>
  <c r="S22" i="11"/>
  <c r="J22" i="11"/>
  <c r="N22" i="11" s="1"/>
  <c r="S21" i="11"/>
  <c r="J21" i="11"/>
  <c r="N21" i="11" s="1"/>
  <c r="S20" i="11"/>
  <c r="N20" i="11"/>
  <c r="J20" i="11"/>
  <c r="L20" i="11" s="1"/>
  <c r="P20" i="11" s="1"/>
  <c r="S19" i="11"/>
  <c r="N19" i="11"/>
  <c r="J19" i="11"/>
  <c r="L19" i="11" s="1"/>
  <c r="P19" i="11" s="1"/>
  <c r="S18" i="11"/>
  <c r="P18" i="11"/>
  <c r="N18" i="11"/>
  <c r="L18" i="11"/>
  <c r="J18" i="11"/>
  <c r="S17" i="11"/>
  <c r="N17" i="11"/>
  <c r="L17" i="11"/>
  <c r="P17" i="11" s="1"/>
  <c r="J17" i="11"/>
  <c r="S16" i="11"/>
  <c r="L16" i="11"/>
  <c r="P16" i="11" s="1"/>
  <c r="J16" i="11"/>
  <c r="N16" i="11" s="1"/>
  <c r="S15" i="11"/>
  <c r="P15" i="11"/>
  <c r="N15" i="11"/>
  <c r="L15" i="11"/>
  <c r="J15" i="11"/>
  <c r="S14" i="11"/>
  <c r="J14" i="11"/>
  <c r="N14" i="11" s="1"/>
  <c r="S13" i="11"/>
  <c r="J13" i="11"/>
  <c r="N13" i="11" s="1"/>
  <c r="S12" i="11"/>
  <c r="N12" i="11"/>
  <c r="J12" i="11"/>
  <c r="L12" i="11" s="1"/>
  <c r="P12" i="11" s="1"/>
  <c r="S11" i="11"/>
  <c r="N11" i="11"/>
  <c r="J11" i="11"/>
  <c r="L11" i="11" s="1"/>
  <c r="P11" i="11" s="1"/>
  <c r="S10" i="11"/>
  <c r="P10" i="11"/>
  <c r="N10" i="11"/>
  <c r="L10" i="11"/>
  <c r="J10" i="11"/>
  <c r="S9" i="11"/>
  <c r="N9" i="11"/>
  <c r="L9" i="11"/>
  <c r="P9" i="11" s="1"/>
  <c r="J9" i="11"/>
  <c r="S8" i="11"/>
  <c r="L8" i="11"/>
  <c r="P8" i="11" s="1"/>
  <c r="J8" i="11"/>
  <c r="N8" i="11" s="1"/>
  <c r="S7" i="11"/>
  <c r="P7" i="11"/>
  <c r="N7" i="11"/>
  <c r="L7" i="11"/>
  <c r="J7" i="11"/>
  <c r="S6" i="11"/>
  <c r="J6" i="11"/>
  <c r="N6" i="11" s="1"/>
  <c r="S5" i="11"/>
  <c r="J5" i="11"/>
  <c r="N5" i="11" s="1"/>
  <c r="S3" i="11"/>
  <c r="N3" i="11"/>
  <c r="J3" i="11"/>
  <c r="L3" i="11" s="1"/>
  <c r="P3" i="11" s="1"/>
  <c r="S8" i="10"/>
  <c r="J8" i="10"/>
  <c r="N8" i="10" s="1"/>
  <c r="H74" i="10"/>
  <c r="G74" i="10"/>
  <c r="F74" i="10"/>
  <c r="E74" i="10"/>
  <c r="D74" i="10"/>
  <c r="C74" i="10"/>
  <c r="B74" i="10"/>
  <c r="I74" i="10" s="1"/>
  <c r="H73" i="10"/>
  <c r="G73" i="10"/>
  <c r="F73" i="10"/>
  <c r="E73" i="10"/>
  <c r="D73" i="10"/>
  <c r="C73" i="10"/>
  <c r="B73" i="10"/>
  <c r="H72" i="10"/>
  <c r="G72" i="10"/>
  <c r="F72" i="10"/>
  <c r="E72" i="10"/>
  <c r="D72" i="10"/>
  <c r="C72" i="10"/>
  <c r="B72" i="10"/>
  <c r="I72" i="10" s="1"/>
  <c r="H71" i="10"/>
  <c r="G71" i="10"/>
  <c r="F71" i="10"/>
  <c r="E71" i="10"/>
  <c r="D71" i="10"/>
  <c r="C71" i="10"/>
  <c r="B71" i="10"/>
  <c r="I71" i="10" s="1"/>
  <c r="I70" i="10"/>
  <c r="H70" i="10"/>
  <c r="G70" i="10"/>
  <c r="F70" i="10"/>
  <c r="E70" i="10"/>
  <c r="D70" i="10"/>
  <c r="C70" i="10"/>
  <c r="B70" i="10"/>
  <c r="H69" i="10"/>
  <c r="G69" i="10"/>
  <c r="F69" i="10"/>
  <c r="E69" i="10"/>
  <c r="D69" i="10"/>
  <c r="C69" i="10"/>
  <c r="B69" i="10"/>
  <c r="I69" i="10" s="1"/>
  <c r="I68" i="10"/>
  <c r="H68" i="10"/>
  <c r="G68" i="10"/>
  <c r="F68" i="10"/>
  <c r="E68" i="10"/>
  <c r="D68" i="10"/>
  <c r="C68" i="10"/>
  <c r="B68" i="10"/>
  <c r="A48" i="10"/>
  <c r="R45" i="10"/>
  <c r="Q45" i="10"/>
  <c r="O45" i="10"/>
  <c r="M45" i="10"/>
  <c r="K45" i="10"/>
  <c r="I45" i="10"/>
  <c r="H45" i="10"/>
  <c r="G45" i="10"/>
  <c r="F45" i="10"/>
  <c r="E45" i="10"/>
  <c r="D45" i="10"/>
  <c r="C45" i="10"/>
  <c r="N44" i="10"/>
  <c r="J44" i="10"/>
  <c r="L44" i="10" s="1"/>
  <c r="P44" i="10" s="1"/>
  <c r="S43" i="10"/>
  <c r="N43" i="10"/>
  <c r="L43" i="10"/>
  <c r="P43" i="10" s="1"/>
  <c r="J43" i="10"/>
  <c r="S42" i="10"/>
  <c r="L42" i="10"/>
  <c r="P42" i="10" s="1"/>
  <c r="J42" i="10"/>
  <c r="N42" i="10" s="1"/>
  <c r="S41" i="10"/>
  <c r="P41" i="10"/>
  <c r="N41" i="10"/>
  <c r="L41" i="10"/>
  <c r="J41" i="10"/>
  <c r="S40" i="10"/>
  <c r="J40" i="10"/>
  <c r="N40" i="10" s="1"/>
  <c r="S39" i="10"/>
  <c r="J39" i="10"/>
  <c r="S38" i="10"/>
  <c r="N38" i="10"/>
  <c r="J38" i="10"/>
  <c r="L38" i="10" s="1"/>
  <c r="P38" i="10" s="1"/>
  <c r="S37" i="10"/>
  <c r="N37" i="10"/>
  <c r="J37" i="10"/>
  <c r="L37" i="10" s="1"/>
  <c r="P37" i="10" s="1"/>
  <c r="S36" i="10"/>
  <c r="N36" i="10"/>
  <c r="J36" i="10"/>
  <c r="L36" i="10" s="1"/>
  <c r="P36" i="10" s="1"/>
  <c r="S35" i="10"/>
  <c r="N35" i="10"/>
  <c r="L35" i="10"/>
  <c r="P35" i="10" s="1"/>
  <c r="J35" i="10"/>
  <c r="S34" i="10"/>
  <c r="L34" i="10"/>
  <c r="P34" i="10" s="1"/>
  <c r="J34" i="10"/>
  <c r="N34" i="10" s="1"/>
  <c r="S33" i="10"/>
  <c r="P33" i="10"/>
  <c r="N33" i="10"/>
  <c r="L33" i="10"/>
  <c r="J33" i="10"/>
  <c r="S32" i="10"/>
  <c r="J32" i="10"/>
  <c r="N32" i="10" s="1"/>
  <c r="S31" i="10"/>
  <c r="J31" i="10"/>
  <c r="N31" i="10" s="1"/>
  <c r="S30" i="10"/>
  <c r="N30" i="10"/>
  <c r="J30" i="10"/>
  <c r="L30" i="10" s="1"/>
  <c r="P30" i="10" s="1"/>
  <c r="S29" i="10"/>
  <c r="N29" i="10"/>
  <c r="J29" i="10"/>
  <c r="L29" i="10" s="1"/>
  <c r="P29" i="10" s="1"/>
  <c r="S28" i="10"/>
  <c r="N28" i="10"/>
  <c r="J28" i="10"/>
  <c r="L28" i="10" s="1"/>
  <c r="P28" i="10" s="1"/>
  <c r="S27" i="10"/>
  <c r="N27" i="10"/>
  <c r="L27" i="10"/>
  <c r="P27" i="10" s="1"/>
  <c r="J27" i="10"/>
  <c r="S26" i="10"/>
  <c r="L26" i="10"/>
  <c r="P26" i="10" s="1"/>
  <c r="J26" i="10"/>
  <c r="N26" i="10" s="1"/>
  <c r="S25" i="10"/>
  <c r="P25" i="10"/>
  <c r="N25" i="10"/>
  <c r="L25" i="10"/>
  <c r="J25" i="10"/>
  <c r="S24" i="10"/>
  <c r="J24" i="10"/>
  <c r="N24" i="10" s="1"/>
  <c r="S23" i="10"/>
  <c r="J23" i="10"/>
  <c r="N23" i="10" s="1"/>
  <c r="S22" i="10"/>
  <c r="N22" i="10"/>
  <c r="J22" i="10"/>
  <c r="L22" i="10" s="1"/>
  <c r="P22" i="10" s="1"/>
  <c r="S21" i="10"/>
  <c r="N21" i="10"/>
  <c r="J21" i="10"/>
  <c r="L21" i="10" s="1"/>
  <c r="P21" i="10" s="1"/>
  <c r="S20" i="10"/>
  <c r="N20" i="10"/>
  <c r="J20" i="10"/>
  <c r="L20" i="10" s="1"/>
  <c r="P20" i="10" s="1"/>
  <c r="S19" i="10"/>
  <c r="N19" i="10"/>
  <c r="L19" i="10"/>
  <c r="P19" i="10" s="1"/>
  <c r="J19" i="10"/>
  <c r="S18" i="10"/>
  <c r="L18" i="10"/>
  <c r="P18" i="10" s="1"/>
  <c r="J18" i="10"/>
  <c r="N18" i="10" s="1"/>
  <c r="S17" i="10"/>
  <c r="P17" i="10"/>
  <c r="N17" i="10"/>
  <c r="L17" i="10"/>
  <c r="J17" i="10"/>
  <c r="S16" i="10"/>
  <c r="J16" i="10"/>
  <c r="N16" i="10" s="1"/>
  <c r="S15" i="10"/>
  <c r="J15" i="10"/>
  <c r="N15" i="10" s="1"/>
  <c r="S14" i="10"/>
  <c r="N14" i="10"/>
  <c r="J14" i="10"/>
  <c r="L14" i="10" s="1"/>
  <c r="P14" i="10" s="1"/>
  <c r="S13" i="10"/>
  <c r="N13" i="10"/>
  <c r="J13" i="10"/>
  <c r="L13" i="10" s="1"/>
  <c r="P13" i="10" s="1"/>
  <c r="S12" i="10"/>
  <c r="P12" i="10"/>
  <c r="N12" i="10"/>
  <c r="L12" i="10"/>
  <c r="J12" i="10"/>
  <c r="S11" i="10"/>
  <c r="N11" i="10"/>
  <c r="L11" i="10"/>
  <c r="P11" i="10" s="1"/>
  <c r="J11" i="10"/>
  <c r="S10" i="10"/>
  <c r="L10" i="10"/>
  <c r="P10" i="10" s="1"/>
  <c r="J10" i="10"/>
  <c r="N10" i="10" s="1"/>
  <c r="S9" i="10"/>
  <c r="P9" i="10"/>
  <c r="N9" i="10"/>
  <c r="L9" i="10"/>
  <c r="J9" i="10"/>
  <c r="S7" i="10"/>
  <c r="J7" i="10"/>
  <c r="N7" i="10" s="1"/>
  <c r="S6" i="10"/>
  <c r="N6" i="10"/>
  <c r="J6" i="10"/>
  <c r="L6" i="10" s="1"/>
  <c r="P6" i="10" s="1"/>
  <c r="S5" i="10"/>
  <c r="N5" i="10"/>
  <c r="J5" i="10"/>
  <c r="L5" i="10" s="1"/>
  <c r="P5" i="10" s="1"/>
  <c r="S4" i="10"/>
  <c r="P4" i="10"/>
  <c r="N4" i="10"/>
  <c r="L4" i="10"/>
  <c r="J4" i="10"/>
  <c r="S3" i="10"/>
  <c r="S45" i="10" s="1"/>
  <c r="N3" i="10"/>
  <c r="L3" i="10"/>
  <c r="P3" i="10" s="1"/>
  <c r="J3" i="10"/>
  <c r="J45" i="10" s="1"/>
  <c r="S6" i="8"/>
  <c r="N6" i="8"/>
  <c r="J6" i="8"/>
  <c r="L6" i="8" s="1"/>
  <c r="P6" i="8" s="1"/>
  <c r="S5" i="8"/>
  <c r="J5" i="8"/>
  <c r="L5" i="8" s="1"/>
  <c r="P5" i="8" s="1"/>
  <c r="S9" i="7"/>
  <c r="J9" i="7"/>
  <c r="N9" i="7" s="1"/>
  <c r="S8" i="7"/>
  <c r="P8" i="7"/>
  <c r="N8" i="7"/>
  <c r="L8" i="7"/>
  <c r="J8" i="7"/>
  <c r="S7" i="7"/>
  <c r="J7" i="7"/>
  <c r="N7" i="7" s="1"/>
  <c r="S6" i="7"/>
  <c r="J6" i="7"/>
  <c r="N6" i="7" s="1"/>
  <c r="S5" i="7"/>
  <c r="N5" i="7"/>
  <c r="L5" i="7"/>
  <c r="P5" i="7" s="1"/>
  <c r="J5" i="7"/>
  <c r="S4" i="7"/>
  <c r="N4" i="7"/>
  <c r="L4" i="7"/>
  <c r="P4" i="7" s="1"/>
  <c r="J4" i="7"/>
  <c r="S3" i="7"/>
  <c r="N3" i="7"/>
  <c r="J3" i="7"/>
  <c r="L3" i="7" s="1"/>
  <c r="P3" i="7" s="1"/>
  <c r="H67" i="8"/>
  <c r="G67" i="8"/>
  <c r="F67" i="8"/>
  <c r="E67" i="8"/>
  <c r="D67" i="8"/>
  <c r="C67" i="8"/>
  <c r="B67" i="8"/>
  <c r="H66" i="8"/>
  <c r="G66" i="8"/>
  <c r="F66" i="8"/>
  <c r="E66" i="8"/>
  <c r="D66" i="8"/>
  <c r="C66" i="8"/>
  <c r="B66" i="8"/>
  <c r="H65" i="8"/>
  <c r="G65" i="8"/>
  <c r="F65" i="8"/>
  <c r="E65" i="8"/>
  <c r="D65" i="8"/>
  <c r="C65" i="8"/>
  <c r="B65" i="8"/>
  <c r="I65" i="8" s="1"/>
  <c r="H64" i="8"/>
  <c r="G64" i="8"/>
  <c r="F64" i="8"/>
  <c r="E64" i="8"/>
  <c r="D64" i="8"/>
  <c r="C64" i="8"/>
  <c r="B64" i="8"/>
  <c r="H63" i="8"/>
  <c r="G63" i="8"/>
  <c r="F63" i="8"/>
  <c r="E63" i="8"/>
  <c r="D63" i="8"/>
  <c r="C63" i="8"/>
  <c r="I63" i="8" s="1"/>
  <c r="B63" i="8"/>
  <c r="H62" i="8"/>
  <c r="G62" i="8"/>
  <c r="F62" i="8"/>
  <c r="E62" i="8"/>
  <c r="D62" i="8"/>
  <c r="C62" i="8"/>
  <c r="B62" i="8"/>
  <c r="I62" i="8" s="1"/>
  <c r="I61" i="8"/>
  <c r="H61" i="8"/>
  <c r="G61" i="8"/>
  <c r="F61" i="8"/>
  <c r="E61" i="8"/>
  <c r="D61" i="8"/>
  <c r="C61" i="8"/>
  <c r="B61" i="8"/>
  <c r="A41" i="8"/>
  <c r="R38" i="8"/>
  <c r="Q38" i="8"/>
  <c r="O38" i="8"/>
  <c r="M38" i="8"/>
  <c r="K38" i="8"/>
  <c r="I38" i="8"/>
  <c r="H38" i="8"/>
  <c r="G38" i="8"/>
  <c r="F38" i="8"/>
  <c r="E38" i="8"/>
  <c r="D38" i="8"/>
  <c r="C38" i="8"/>
  <c r="S37" i="8"/>
  <c r="J37" i="8"/>
  <c r="N37" i="8" s="1"/>
  <c r="S36" i="8"/>
  <c r="J36" i="8"/>
  <c r="L36" i="8" s="1"/>
  <c r="P36" i="8" s="1"/>
  <c r="S35" i="8"/>
  <c r="N35" i="8"/>
  <c r="J35" i="8"/>
  <c r="L35" i="8" s="1"/>
  <c r="P35" i="8" s="1"/>
  <c r="S34" i="8"/>
  <c r="N34" i="8"/>
  <c r="L34" i="8"/>
  <c r="P34" i="8" s="1"/>
  <c r="J34" i="8"/>
  <c r="S33" i="8"/>
  <c r="N33" i="8"/>
  <c r="L33" i="8"/>
  <c r="P33" i="8" s="1"/>
  <c r="J33" i="8"/>
  <c r="S32" i="8"/>
  <c r="L32" i="8"/>
  <c r="P32" i="8" s="1"/>
  <c r="J32" i="8"/>
  <c r="N32" i="8" s="1"/>
  <c r="S31" i="8"/>
  <c r="P31" i="8"/>
  <c r="L31" i="8"/>
  <c r="J31" i="8"/>
  <c r="N31" i="8" s="1"/>
  <c r="S30" i="8"/>
  <c r="P30" i="8"/>
  <c r="L30" i="8"/>
  <c r="J30" i="8"/>
  <c r="N30" i="8" s="1"/>
  <c r="S29" i="8"/>
  <c r="J29" i="8"/>
  <c r="N29" i="8" s="1"/>
  <c r="S28" i="8"/>
  <c r="N28" i="8"/>
  <c r="J28" i="8"/>
  <c r="L28" i="8" s="1"/>
  <c r="P28" i="8" s="1"/>
  <c r="S27" i="8"/>
  <c r="N27" i="8"/>
  <c r="J27" i="8"/>
  <c r="L27" i="8" s="1"/>
  <c r="P27" i="8" s="1"/>
  <c r="S26" i="8"/>
  <c r="N26" i="8"/>
  <c r="L26" i="8"/>
  <c r="P26" i="8" s="1"/>
  <c r="J26" i="8"/>
  <c r="S25" i="8"/>
  <c r="N25" i="8"/>
  <c r="L25" i="8"/>
  <c r="P25" i="8" s="1"/>
  <c r="J25" i="8"/>
  <c r="S24" i="8"/>
  <c r="L24" i="8"/>
  <c r="P24" i="8" s="1"/>
  <c r="J24" i="8"/>
  <c r="N24" i="8" s="1"/>
  <c r="S23" i="8"/>
  <c r="P23" i="8"/>
  <c r="L23" i="8"/>
  <c r="J23" i="8"/>
  <c r="N23" i="8" s="1"/>
  <c r="S22" i="8"/>
  <c r="P22" i="8"/>
  <c r="L22" i="8"/>
  <c r="J22" i="8"/>
  <c r="N22" i="8" s="1"/>
  <c r="S21" i="8"/>
  <c r="J21" i="8"/>
  <c r="N21" i="8" s="1"/>
  <c r="S20" i="8"/>
  <c r="N20" i="8"/>
  <c r="J20" i="8"/>
  <c r="L20" i="8" s="1"/>
  <c r="P20" i="8" s="1"/>
  <c r="S19" i="8"/>
  <c r="N19" i="8"/>
  <c r="J19" i="8"/>
  <c r="L19" i="8" s="1"/>
  <c r="P19" i="8" s="1"/>
  <c r="S18" i="8"/>
  <c r="N18" i="8"/>
  <c r="L18" i="8"/>
  <c r="P18" i="8" s="1"/>
  <c r="J18" i="8"/>
  <c r="S17" i="8"/>
  <c r="N17" i="8"/>
  <c r="L17" i="8"/>
  <c r="P17" i="8" s="1"/>
  <c r="J17" i="8"/>
  <c r="S16" i="8"/>
  <c r="L16" i="8"/>
  <c r="P16" i="8" s="1"/>
  <c r="J16" i="8"/>
  <c r="N16" i="8" s="1"/>
  <c r="S15" i="8"/>
  <c r="P15" i="8"/>
  <c r="L15" i="8"/>
  <c r="J15" i="8"/>
  <c r="N15" i="8" s="1"/>
  <c r="S14" i="8"/>
  <c r="P14" i="8"/>
  <c r="L14" i="8"/>
  <c r="J14" i="8"/>
  <c r="N14" i="8" s="1"/>
  <c r="S13" i="8"/>
  <c r="J13" i="8"/>
  <c r="N13" i="8" s="1"/>
  <c r="S12" i="8"/>
  <c r="N12" i="8"/>
  <c r="J12" i="8"/>
  <c r="L12" i="8" s="1"/>
  <c r="P12" i="8" s="1"/>
  <c r="S11" i="8"/>
  <c r="N11" i="8"/>
  <c r="J11" i="8"/>
  <c r="L11" i="8" s="1"/>
  <c r="P11" i="8" s="1"/>
  <c r="S10" i="8"/>
  <c r="N10" i="8"/>
  <c r="L10" i="8"/>
  <c r="P10" i="8" s="1"/>
  <c r="J10" i="8"/>
  <c r="S9" i="8"/>
  <c r="N9" i="8"/>
  <c r="L9" i="8"/>
  <c r="P9" i="8" s="1"/>
  <c r="J9" i="8"/>
  <c r="S8" i="8"/>
  <c r="L8" i="8"/>
  <c r="P8" i="8" s="1"/>
  <c r="J8" i="8"/>
  <c r="N8" i="8" s="1"/>
  <c r="S7" i="8"/>
  <c r="P7" i="8"/>
  <c r="L7" i="8"/>
  <c r="J7" i="8"/>
  <c r="N7" i="8" s="1"/>
  <c r="S4" i="8"/>
  <c r="N4" i="8"/>
  <c r="J4" i="8"/>
  <c r="L4" i="8" s="1"/>
  <c r="P4" i="8" s="1"/>
  <c r="S3" i="8"/>
  <c r="N3" i="8"/>
  <c r="J3" i="8"/>
  <c r="L3" i="8" s="1"/>
  <c r="P3" i="8" s="1"/>
  <c r="H67" i="7"/>
  <c r="G67" i="7"/>
  <c r="F67" i="7"/>
  <c r="E67" i="7"/>
  <c r="D67" i="7"/>
  <c r="C67" i="7"/>
  <c r="B67" i="7"/>
  <c r="H66" i="7"/>
  <c r="G66" i="7"/>
  <c r="F66" i="7"/>
  <c r="E66" i="7"/>
  <c r="D66" i="7"/>
  <c r="C66" i="7"/>
  <c r="B66" i="7"/>
  <c r="H65" i="7"/>
  <c r="G65" i="7"/>
  <c r="F65" i="7"/>
  <c r="E65" i="7"/>
  <c r="D65" i="7"/>
  <c r="C65" i="7"/>
  <c r="B65" i="7"/>
  <c r="H64" i="7"/>
  <c r="G64" i="7"/>
  <c r="F64" i="7"/>
  <c r="E64" i="7"/>
  <c r="D64" i="7"/>
  <c r="C64" i="7"/>
  <c r="B64" i="7"/>
  <c r="H63" i="7"/>
  <c r="G63" i="7"/>
  <c r="F63" i="7"/>
  <c r="E63" i="7"/>
  <c r="D63" i="7"/>
  <c r="C63" i="7"/>
  <c r="B63" i="7"/>
  <c r="H62" i="7"/>
  <c r="G62" i="7"/>
  <c r="F62" i="7"/>
  <c r="E62" i="7"/>
  <c r="D62" i="7"/>
  <c r="C62" i="7"/>
  <c r="B62" i="7"/>
  <c r="I62" i="7" s="1"/>
  <c r="H61" i="7"/>
  <c r="G61" i="7"/>
  <c r="F61" i="7"/>
  <c r="E61" i="7"/>
  <c r="D61" i="7"/>
  <c r="C61" i="7"/>
  <c r="B61" i="7"/>
  <c r="I61" i="7" s="1"/>
  <c r="A41" i="7"/>
  <c r="R38" i="7"/>
  <c r="Q38" i="7"/>
  <c r="O38" i="7"/>
  <c r="M38" i="7"/>
  <c r="K38" i="7"/>
  <c r="I38" i="7"/>
  <c r="H38" i="7"/>
  <c r="G38" i="7"/>
  <c r="F38" i="7"/>
  <c r="E38" i="7"/>
  <c r="D38" i="7"/>
  <c r="C38" i="7"/>
  <c r="S37" i="7"/>
  <c r="J37" i="7"/>
  <c r="N37" i="7" s="1"/>
  <c r="S36" i="7"/>
  <c r="J36" i="7"/>
  <c r="N36" i="7" s="1"/>
  <c r="S35" i="7"/>
  <c r="J35" i="7"/>
  <c r="N35" i="7" s="1"/>
  <c r="S34" i="7"/>
  <c r="J34" i="7"/>
  <c r="N34" i="7" s="1"/>
  <c r="S33" i="7"/>
  <c r="J33" i="7"/>
  <c r="N33" i="7" s="1"/>
  <c r="S32" i="7"/>
  <c r="L32" i="7"/>
  <c r="P32" i="7" s="1"/>
  <c r="J32" i="7"/>
  <c r="N32" i="7" s="1"/>
  <c r="S31" i="7"/>
  <c r="J31" i="7"/>
  <c r="N31" i="7" s="1"/>
  <c r="S30" i="7"/>
  <c r="P30" i="7"/>
  <c r="N30" i="7"/>
  <c r="L30" i="7"/>
  <c r="J30" i="7"/>
  <c r="S29" i="7"/>
  <c r="J29" i="7"/>
  <c r="N29" i="7" s="1"/>
  <c r="S28" i="7"/>
  <c r="J28" i="7"/>
  <c r="N28" i="7" s="1"/>
  <c r="S27" i="7"/>
  <c r="N27" i="7"/>
  <c r="J27" i="7"/>
  <c r="L27" i="7" s="1"/>
  <c r="P27" i="7" s="1"/>
  <c r="S26" i="7"/>
  <c r="N26" i="7"/>
  <c r="L26" i="7"/>
  <c r="P26" i="7" s="1"/>
  <c r="J26" i="7"/>
  <c r="S25" i="7"/>
  <c r="N25" i="7"/>
  <c r="J25" i="7"/>
  <c r="L25" i="7" s="1"/>
  <c r="P25" i="7" s="1"/>
  <c r="S24" i="7"/>
  <c r="L24" i="7"/>
  <c r="P24" i="7" s="1"/>
  <c r="J24" i="7"/>
  <c r="N24" i="7" s="1"/>
  <c r="S23" i="7"/>
  <c r="L23" i="7"/>
  <c r="P23" i="7" s="1"/>
  <c r="J23" i="7"/>
  <c r="N23" i="7" s="1"/>
  <c r="S22" i="7"/>
  <c r="P22" i="7"/>
  <c r="N22" i="7"/>
  <c r="L22" i="7"/>
  <c r="J22" i="7"/>
  <c r="S21" i="7"/>
  <c r="J21" i="7"/>
  <c r="N21" i="7" s="1"/>
  <c r="S20" i="7"/>
  <c r="J20" i="7"/>
  <c r="N20" i="7" s="1"/>
  <c r="S19" i="7"/>
  <c r="N19" i="7"/>
  <c r="L19" i="7"/>
  <c r="P19" i="7" s="1"/>
  <c r="J19" i="7"/>
  <c r="S18" i="7"/>
  <c r="N18" i="7"/>
  <c r="L18" i="7"/>
  <c r="P18" i="7" s="1"/>
  <c r="J18" i="7"/>
  <c r="S17" i="7"/>
  <c r="N17" i="7"/>
  <c r="J17" i="7"/>
  <c r="L17" i="7" s="1"/>
  <c r="P17" i="7" s="1"/>
  <c r="S16" i="7"/>
  <c r="L16" i="7"/>
  <c r="P16" i="7" s="1"/>
  <c r="J16" i="7"/>
  <c r="N16" i="7" s="1"/>
  <c r="S15" i="7"/>
  <c r="L15" i="7"/>
  <c r="P15" i="7" s="1"/>
  <c r="J15" i="7"/>
  <c r="N15" i="7" s="1"/>
  <c r="S14" i="7"/>
  <c r="P14" i="7"/>
  <c r="N14" i="7"/>
  <c r="L14" i="7"/>
  <c r="J14" i="7"/>
  <c r="S13" i="7"/>
  <c r="J13" i="7"/>
  <c r="N13" i="7" s="1"/>
  <c r="S12" i="7"/>
  <c r="J12" i="7"/>
  <c r="N12" i="7" s="1"/>
  <c r="S11" i="7"/>
  <c r="N11" i="7"/>
  <c r="J11" i="7"/>
  <c r="L11" i="7" s="1"/>
  <c r="P11" i="7" s="1"/>
  <c r="S10" i="7"/>
  <c r="N10" i="7"/>
  <c r="L10" i="7"/>
  <c r="P10" i="7" s="1"/>
  <c r="J10" i="7"/>
  <c r="A41" i="6"/>
  <c r="A48" i="4"/>
  <c r="A41" i="3"/>
  <c r="A41" i="1"/>
  <c r="S8" i="6"/>
  <c r="N8" i="6"/>
  <c r="J8" i="6"/>
  <c r="L8" i="6" s="1"/>
  <c r="P8" i="6" s="1"/>
  <c r="S7" i="6"/>
  <c r="N7" i="6"/>
  <c r="J7" i="6"/>
  <c r="L7" i="6" s="1"/>
  <c r="P7" i="6" s="1"/>
  <c r="S37" i="6"/>
  <c r="L37" i="6"/>
  <c r="P37" i="6" s="1"/>
  <c r="J37" i="6"/>
  <c r="N37" i="6" s="1"/>
  <c r="S36" i="6"/>
  <c r="P36" i="6"/>
  <c r="N36" i="6"/>
  <c r="L36" i="6"/>
  <c r="J36" i="6"/>
  <c r="S35" i="6"/>
  <c r="J35" i="6"/>
  <c r="N35" i="6" s="1"/>
  <c r="H67" i="6"/>
  <c r="G67" i="6"/>
  <c r="F67" i="6"/>
  <c r="E67" i="6"/>
  <c r="D67" i="6"/>
  <c r="C67" i="6"/>
  <c r="B67" i="6"/>
  <c r="H66" i="6"/>
  <c r="G66" i="6"/>
  <c r="F66" i="6"/>
  <c r="E66" i="6"/>
  <c r="D66" i="6"/>
  <c r="C66" i="6"/>
  <c r="B66" i="6"/>
  <c r="H65" i="6"/>
  <c r="G65" i="6"/>
  <c r="F65" i="6"/>
  <c r="E65" i="6"/>
  <c r="D65" i="6"/>
  <c r="C65" i="6"/>
  <c r="B65" i="6"/>
  <c r="H64" i="6"/>
  <c r="G64" i="6"/>
  <c r="F64" i="6"/>
  <c r="E64" i="6"/>
  <c r="D64" i="6"/>
  <c r="C64" i="6"/>
  <c r="B64" i="6"/>
  <c r="I64" i="6" s="1"/>
  <c r="H63" i="6"/>
  <c r="G63" i="6"/>
  <c r="F63" i="6"/>
  <c r="I63" i="6" s="1"/>
  <c r="E63" i="6"/>
  <c r="D63" i="6"/>
  <c r="C63" i="6"/>
  <c r="B63" i="6"/>
  <c r="H62" i="6"/>
  <c r="G62" i="6"/>
  <c r="F62" i="6"/>
  <c r="E62" i="6"/>
  <c r="D62" i="6"/>
  <c r="C62" i="6"/>
  <c r="B62" i="6"/>
  <c r="I62" i="6" s="1"/>
  <c r="I61" i="6"/>
  <c r="H61" i="6"/>
  <c r="G61" i="6"/>
  <c r="F61" i="6"/>
  <c r="E61" i="6"/>
  <c r="D61" i="6"/>
  <c r="C61" i="6"/>
  <c r="B61" i="6"/>
  <c r="R38" i="6"/>
  <c r="Q38" i="6"/>
  <c r="O38" i="6"/>
  <c r="M38" i="6"/>
  <c r="K38" i="6"/>
  <c r="I38" i="6"/>
  <c r="H38" i="6"/>
  <c r="G38" i="6"/>
  <c r="F38" i="6"/>
  <c r="E38" i="6"/>
  <c r="D38" i="6"/>
  <c r="C38" i="6"/>
  <c r="S34" i="6"/>
  <c r="P34" i="6"/>
  <c r="N34" i="6"/>
  <c r="L34" i="6"/>
  <c r="J34" i="6"/>
  <c r="S33" i="6"/>
  <c r="J33" i="6"/>
  <c r="N33" i="6" s="1"/>
  <c r="S32" i="6"/>
  <c r="J32" i="6"/>
  <c r="N32" i="6" s="1"/>
  <c r="S31" i="6"/>
  <c r="P31" i="6"/>
  <c r="N31" i="6"/>
  <c r="L31" i="6"/>
  <c r="J31" i="6"/>
  <c r="S30" i="6"/>
  <c r="J30" i="6"/>
  <c r="L30" i="6" s="1"/>
  <c r="P30" i="6" s="1"/>
  <c r="S29" i="6"/>
  <c r="N29" i="6"/>
  <c r="J29" i="6"/>
  <c r="L29" i="6" s="1"/>
  <c r="P29" i="6" s="1"/>
  <c r="S28" i="6"/>
  <c r="N28" i="6"/>
  <c r="L28" i="6"/>
  <c r="P28" i="6" s="1"/>
  <c r="J28" i="6"/>
  <c r="S27" i="6"/>
  <c r="L27" i="6"/>
  <c r="P27" i="6" s="1"/>
  <c r="J27" i="6"/>
  <c r="N27" i="6" s="1"/>
  <c r="S26" i="6"/>
  <c r="P26" i="6"/>
  <c r="N26" i="6"/>
  <c r="L26" i="6"/>
  <c r="J26" i="6"/>
  <c r="S25" i="6"/>
  <c r="J25" i="6"/>
  <c r="N25" i="6" s="1"/>
  <c r="S24" i="6"/>
  <c r="J24" i="6"/>
  <c r="N24" i="6" s="1"/>
  <c r="S23" i="6"/>
  <c r="P23" i="6"/>
  <c r="N23" i="6"/>
  <c r="L23" i="6"/>
  <c r="J23" i="6"/>
  <c r="S22" i="6"/>
  <c r="J22" i="6"/>
  <c r="L22" i="6" s="1"/>
  <c r="P22" i="6" s="1"/>
  <c r="S21" i="6"/>
  <c r="N21" i="6"/>
  <c r="J21" i="6"/>
  <c r="L21" i="6" s="1"/>
  <c r="P21" i="6" s="1"/>
  <c r="S20" i="6"/>
  <c r="N20" i="6"/>
  <c r="L20" i="6"/>
  <c r="P20" i="6" s="1"/>
  <c r="J20" i="6"/>
  <c r="S19" i="6"/>
  <c r="L19" i="6"/>
  <c r="P19" i="6" s="1"/>
  <c r="J19" i="6"/>
  <c r="N19" i="6" s="1"/>
  <c r="S18" i="6"/>
  <c r="P18" i="6"/>
  <c r="N18" i="6"/>
  <c r="L18" i="6"/>
  <c r="J18" i="6"/>
  <c r="S17" i="6"/>
  <c r="J17" i="6"/>
  <c r="N17" i="6" s="1"/>
  <c r="S16" i="6"/>
  <c r="J16" i="6"/>
  <c r="N16" i="6" s="1"/>
  <c r="S15" i="6"/>
  <c r="P15" i="6"/>
  <c r="N15" i="6"/>
  <c r="L15" i="6"/>
  <c r="J15" i="6"/>
  <c r="S14" i="6"/>
  <c r="J14" i="6"/>
  <c r="L14" i="6" s="1"/>
  <c r="P14" i="6" s="1"/>
  <c r="S13" i="6"/>
  <c r="N13" i="6"/>
  <c r="J13" i="6"/>
  <c r="L13" i="6" s="1"/>
  <c r="P13" i="6" s="1"/>
  <c r="S12" i="6"/>
  <c r="N12" i="6"/>
  <c r="L12" i="6"/>
  <c r="P12" i="6" s="1"/>
  <c r="J12" i="6"/>
  <c r="S11" i="6"/>
  <c r="L11" i="6"/>
  <c r="P11" i="6" s="1"/>
  <c r="J11" i="6"/>
  <c r="N11" i="6" s="1"/>
  <c r="S10" i="6"/>
  <c r="P10" i="6"/>
  <c r="N10" i="6"/>
  <c r="L10" i="6"/>
  <c r="J10" i="6"/>
  <c r="S9" i="6"/>
  <c r="J9" i="6"/>
  <c r="N9" i="6" s="1"/>
  <c r="S6" i="6"/>
  <c r="J6" i="6"/>
  <c r="L6" i="6" s="1"/>
  <c r="P6" i="6" s="1"/>
  <c r="S5" i="6"/>
  <c r="N5" i="6"/>
  <c r="J5" i="6"/>
  <c r="L5" i="6" s="1"/>
  <c r="P5" i="6" s="1"/>
  <c r="S4" i="6"/>
  <c r="S38" i="6" s="1"/>
  <c r="N4" i="6"/>
  <c r="L4" i="6"/>
  <c r="P4" i="6" s="1"/>
  <c r="J4" i="6"/>
  <c r="S3" i="6"/>
  <c r="L3" i="6"/>
  <c r="P3" i="6" s="1"/>
  <c r="J3" i="6"/>
  <c r="N3" i="6" s="1"/>
  <c r="R45" i="4"/>
  <c r="Q45" i="4"/>
  <c r="O45" i="4"/>
  <c r="M45" i="4"/>
  <c r="H45" i="4"/>
  <c r="G45" i="4"/>
  <c r="F45" i="4"/>
  <c r="E45" i="4"/>
  <c r="D45" i="4"/>
  <c r="C45" i="4"/>
  <c r="C38" i="5"/>
  <c r="H67" i="5"/>
  <c r="G67" i="5"/>
  <c r="F67" i="5"/>
  <c r="E67" i="5"/>
  <c r="D67" i="5"/>
  <c r="C67" i="5"/>
  <c r="B67" i="5"/>
  <c r="H66" i="5"/>
  <c r="G66" i="5"/>
  <c r="F66" i="5"/>
  <c r="E66" i="5"/>
  <c r="D66" i="5"/>
  <c r="C66" i="5"/>
  <c r="B66" i="5"/>
  <c r="H65" i="5"/>
  <c r="G65" i="5"/>
  <c r="F65" i="5"/>
  <c r="E65" i="5"/>
  <c r="D65" i="5"/>
  <c r="C65" i="5"/>
  <c r="B65" i="5"/>
  <c r="H64" i="5"/>
  <c r="G64" i="5"/>
  <c r="F64" i="5"/>
  <c r="E64" i="5"/>
  <c r="D64" i="5"/>
  <c r="C64" i="5"/>
  <c r="B64" i="5"/>
  <c r="I64" i="5" s="1"/>
  <c r="H63" i="5"/>
  <c r="G63" i="5"/>
  <c r="F63" i="5"/>
  <c r="E63" i="5"/>
  <c r="D63" i="5"/>
  <c r="C63" i="5"/>
  <c r="B63" i="5"/>
  <c r="I63" i="5" s="1"/>
  <c r="H62" i="5"/>
  <c r="G62" i="5"/>
  <c r="F62" i="5"/>
  <c r="E62" i="5"/>
  <c r="D62" i="5"/>
  <c r="C62" i="5"/>
  <c r="B62" i="5"/>
  <c r="I61" i="5"/>
  <c r="H61" i="5"/>
  <c r="G61" i="5"/>
  <c r="F61" i="5"/>
  <c r="E61" i="5"/>
  <c r="D61" i="5"/>
  <c r="C61" i="5"/>
  <c r="B61" i="5"/>
  <c r="R38" i="5"/>
  <c r="Q38" i="5"/>
  <c r="O38" i="5"/>
  <c r="M38" i="5"/>
  <c r="K38" i="5"/>
  <c r="I38" i="5"/>
  <c r="H38" i="5"/>
  <c r="G38" i="5"/>
  <c r="F38" i="5"/>
  <c r="E38" i="5"/>
  <c r="D38" i="5"/>
  <c r="S37" i="5"/>
  <c r="J37" i="5"/>
  <c r="N37" i="5" s="1"/>
  <c r="S36" i="5"/>
  <c r="J36" i="5"/>
  <c r="N36" i="5" s="1"/>
  <c r="S35" i="5"/>
  <c r="J35" i="5"/>
  <c r="N35" i="5" s="1"/>
  <c r="S34" i="5"/>
  <c r="J34" i="5"/>
  <c r="N34" i="5" s="1"/>
  <c r="S33" i="5"/>
  <c r="J33" i="5"/>
  <c r="L33" i="5" s="1"/>
  <c r="P33" i="5" s="1"/>
  <c r="S32" i="5"/>
  <c r="J32" i="5"/>
  <c r="L32" i="5" s="1"/>
  <c r="P32" i="5" s="1"/>
  <c r="S31" i="5"/>
  <c r="N31" i="5"/>
  <c r="J31" i="5"/>
  <c r="L31" i="5" s="1"/>
  <c r="P31" i="5" s="1"/>
  <c r="S30" i="5"/>
  <c r="J30" i="5"/>
  <c r="N30" i="5" s="1"/>
  <c r="S29" i="5"/>
  <c r="L29" i="5"/>
  <c r="P29" i="5" s="1"/>
  <c r="J29" i="5"/>
  <c r="N29" i="5" s="1"/>
  <c r="S28" i="5"/>
  <c r="L28" i="5"/>
  <c r="P28" i="5" s="1"/>
  <c r="J28" i="5"/>
  <c r="N28" i="5" s="1"/>
  <c r="S27" i="5"/>
  <c r="J27" i="5"/>
  <c r="N27" i="5" s="1"/>
  <c r="S26" i="5"/>
  <c r="J26" i="5"/>
  <c r="N26" i="5" s="1"/>
  <c r="S25" i="5"/>
  <c r="J25" i="5"/>
  <c r="L25" i="5" s="1"/>
  <c r="P25" i="5" s="1"/>
  <c r="S24" i="5"/>
  <c r="J24" i="5"/>
  <c r="L24" i="5" s="1"/>
  <c r="P24" i="5" s="1"/>
  <c r="S23" i="5"/>
  <c r="N23" i="5"/>
  <c r="J23" i="5"/>
  <c r="L23" i="5" s="1"/>
  <c r="P23" i="5" s="1"/>
  <c r="S22" i="5"/>
  <c r="J22" i="5"/>
  <c r="N22" i="5" s="1"/>
  <c r="S21" i="5"/>
  <c r="L21" i="5"/>
  <c r="P21" i="5" s="1"/>
  <c r="J21" i="5"/>
  <c r="N21" i="5" s="1"/>
  <c r="S20" i="5"/>
  <c r="L20" i="5"/>
  <c r="P20" i="5" s="1"/>
  <c r="J20" i="5"/>
  <c r="N20" i="5" s="1"/>
  <c r="S19" i="5"/>
  <c r="J19" i="5"/>
  <c r="N19" i="5" s="1"/>
  <c r="S18" i="5"/>
  <c r="J18" i="5"/>
  <c r="N18" i="5" s="1"/>
  <c r="S17" i="5"/>
  <c r="J17" i="5"/>
  <c r="L17" i="5" s="1"/>
  <c r="P17" i="5" s="1"/>
  <c r="S16" i="5"/>
  <c r="J16" i="5"/>
  <c r="L16" i="5" s="1"/>
  <c r="P16" i="5" s="1"/>
  <c r="S15" i="5"/>
  <c r="N15" i="5"/>
  <c r="J15" i="5"/>
  <c r="L15" i="5" s="1"/>
  <c r="P15" i="5" s="1"/>
  <c r="S14" i="5"/>
  <c r="J14" i="5"/>
  <c r="N14" i="5" s="1"/>
  <c r="S13" i="5"/>
  <c r="L13" i="5"/>
  <c r="P13" i="5" s="1"/>
  <c r="J13" i="5"/>
  <c r="N13" i="5" s="1"/>
  <c r="S12" i="5"/>
  <c r="L12" i="5"/>
  <c r="P12" i="5" s="1"/>
  <c r="J12" i="5"/>
  <c r="N12" i="5" s="1"/>
  <c r="S11" i="5"/>
  <c r="J11" i="5"/>
  <c r="N11" i="5" s="1"/>
  <c r="S10" i="5"/>
  <c r="J10" i="5"/>
  <c r="N10" i="5" s="1"/>
  <c r="S9" i="5"/>
  <c r="J9" i="5"/>
  <c r="L9" i="5" s="1"/>
  <c r="P9" i="5" s="1"/>
  <c r="S8" i="5"/>
  <c r="J8" i="5"/>
  <c r="L8" i="5" s="1"/>
  <c r="P8" i="5" s="1"/>
  <c r="S7" i="5"/>
  <c r="N7" i="5"/>
  <c r="J7" i="5"/>
  <c r="L7" i="5" s="1"/>
  <c r="P7" i="5" s="1"/>
  <c r="S6" i="5"/>
  <c r="J6" i="5"/>
  <c r="N6" i="5" s="1"/>
  <c r="S5" i="5"/>
  <c r="L5" i="5"/>
  <c r="P5" i="5" s="1"/>
  <c r="J5" i="5"/>
  <c r="N5" i="5" s="1"/>
  <c r="S4" i="5"/>
  <c r="L4" i="5"/>
  <c r="P4" i="5" s="1"/>
  <c r="J4" i="5"/>
  <c r="N4" i="5" s="1"/>
  <c r="S3" i="5"/>
  <c r="J3" i="5"/>
  <c r="N3" i="5" s="1"/>
  <c r="S37" i="4"/>
  <c r="N37" i="4"/>
  <c r="J37" i="4"/>
  <c r="L37" i="4" s="1"/>
  <c r="P37" i="4" s="1"/>
  <c r="N44" i="4"/>
  <c r="L44" i="4"/>
  <c r="P44" i="4" s="1"/>
  <c r="J44" i="4"/>
  <c r="S43" i="4"/>
  <c r="L43" i="4"/>
  <c r="P43" i="4" s="1"/>
  <c r="J43" i="4"/>
  <c r="N43" i="4" s="1"/>
  <c r="S42" i="4"/>
  <c r="J42" i="4"/>
  <c r="N42" i="4" s="1"/>
  <c r="S41" i="4"/>
  <c r="J41" i="4"/>
  <c r="N41" i="4" s="1"/>
  <c r="S40" i="4"/>
  <c r="J40" i="4"/>
  <c r="N40" i="4" s="1"/>
  <c r="S39" i="4"/>
  <c r="N39" i="4"/>
  <c r="J39" i="4"/>
  <c r="L39" i="4" s="1"/>
  <c r="P39" i="4" s="1"/>
  <c r="S38" i="4"/>
  <c r="J38" i="4"/>
  <c r="L38" i="4" s="1"/>
  <c r="P38" i="4" s="1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I73" i="4" s="1"/>
  <c r="H72" i="4"/>
  <c r="G72" i="4"/>
  <c r="F72" i="4"/>
  <c r="E72" i="4"/>
  <c r="D72" i="4"/>
  <c r="C72" i="4"/>
  <c r="B72" i="4"/>
  <c r="I72" i="4" s="1"/>
  <c r="H71" i="4"/>
  <c r="G71" i="4"/>
  <c r="F71" i="4"/>
  <c r="E71" i="4"/>
  <c r="D71" i="4"/>
  <c r="C71" i="4"/>
  <c r="B71" i="4"/>
  <c r="I71" i="4" s="1"/>
  <c r="H70" i="4"/>
  <c r="G70" i="4"/>
  <c r="F70" i="4"/>
  <c r="E70" i="4"/>
  <c r="D70" i="4"/>
  <c r="C70" i="4"/>
  <c r="I70" i="4" s="1"/>
  <c r="B70" i="4"/>
  <c r="I69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I68" i="4" s="1"/>
  <c r="K45" i="4"/>
  <c r="S36" i="4"/>
  <c r="N36" i="4"/>
  <c r="J36" i="4"/>
  <c r="L36" i="4" s="1"/>
  <c r="P36" i="4" s="1"/>
  <c r="S35" i="4"/>
  <c r="J35" i="4"/>
  <c r="N35" i="4" s="1"/>
  <c r="S34" i="4"/>
  <c r="N34" i="4"/>
  <c r="J34" i="4"/>
  <c r="L34" i="4" s="1"/>
  <c r="P34" i="4" s="1"/>
  <c r="S33" i="4"/>
  <c r="N33" i="4"/>
  <c r="J33" i="4"/>
  <c r="L33" i="4" s="1"/>
  <c r="P33" i="4" s="1"/>
  <c r="S32" i="4"/>
  <c r="L32" i="4"/>
  <c r="P32" i="4" s="1"/>
  <c r="J32" i="4"/>
  <c r="N32" i="4" s="1"/>
  <c r="S31" i="4"/>
  <c r="J31" i="4"/>
  <c r="N31" i="4" s="1"/>
  <c r="S30" i="4"/>
  <c r="J30" i="4"/>
  <c r="N30" i="4" s="1"/>
  <c r="S29" i="4"/>
  <c r="J29" i="4"/>
  <c r="N29" i="4" s="1"/>
  <c r="S28" i="4"/>
  <c r="N28" i="4"/>
  <c r="J28" i="4"/>
  <c r="L28" i="4" s="1"/>
  <c r="P28" i="4" s="1"/>
  <c r="S27" i="4"/>
  <c r="J27" i="4"/>
  <c r="N27" i="4" s="1"/>
  <c r="S26" i="4"/>
  <c r="N26" i="4"/>
  <c r="J26" i="4"/>
  <c r="L26" i="4" s="1"/>
  <c r="P26" i="4" s="1"/>
  <c r="S25" i="4"/>
  <c r="N25" i="4"/>
  <c r="J25" i="4"/>
  <c r="L25" i="4" s="1"/>
  <c r="P25" i="4" s="1"/>
  <c r="S24" i="4"/>
  <c r="L24" i="4"/>
  <c r="P24" i="4" s="1"/>
  <c r="J24" i="4"/>
  <c r="N24" i="4" s="1"/>
  <c r="S23" i="4"/>
  <c r="J23" i="4"/>
  <c r="N23" i="4" s="1"/>
  <c r="S22" i="4"/>
  <c r="J22" i="4"/>
  <c r="N22" i="4" s="1"/>
  <c r="S21" i="4"/>
  <c r="J21" i="4"/>
  <c r="N21" i="4" s="1"/>
  <c r="S20" i="4"/>
  <c r="N20" i="4"/>
  <c r="J20" i="4"/>
  <c r="L20" i="4" s="1"/>
  <c r="P20" i="4" s="1"/>
  <c r="S19" i="4"/>
  <c r="J19" i="4"/>
  <c r="N19" i="4" s="1"/>
  <c r="S18" i="4"/>
  <c r="N18" i="4"/>
  <c r="J18" i="4"/>
  <c r="L18" i="4" s="1"/>
  <c r="P18" i="4" s="1"/>
  <c r="S17" i="4"/>
  <c r="N17" i="4"/>
  <c r="J17" i="4"/>
  <c r="L17" i="4" s="1"/>
  <c r="P17" i="4" s="1"/>
  <c r="S16" i="4"/>
  <c r="L16" i="4"/>
  <c r="P16" i="4" s="1"/>
  <c r="J16" i="4"/>
  <c r="N16" i="4" s="1"/>
  <c r="S15" i="4"/>
  <c r="J15" i="4"/>
  <c r="N15" i="4" s="1"/>
  <c r="S14" i="4"/>
  <c r="J14" i="4"/>
  <c r="N14" i="4" s="1"/>
  <c r="S13" i="4"/>
  <c r="J13" i="4"/>
  <c r="N13" i="4" s="1"/>
  <c r="S12" i="4"/>
  <c r="N12" i="4"/>
  <c r="J12" i="4"/>
  <c r="L12" i="4" s="1"/>
  <c r="P12" i="4" s="1"/>
  <c r="S11" i="4"/>
  <c r="J11" i="4"/>
  <c r="N11" i="4" s="1"/>
  <c r="S10" i="4"/>
  <c r="N10" i="4"/>
  <c r="J10" i="4"/>
  <c r="L10" i="4" s="1"/>
  <c r="P10" i="4" s="1"/>
  <c r="S9" i="4"/>
  <c r="N9" i="4"/>
  <c r="J9" i="4"/>
  <c r="L9" i="4" s="1"/>
  <c r="P9" i="4" s="1"/>
  <c r="S8" i="4"/>
  <c r="L8" i="4"/>
  <c r="P8" i="4" s="1"/>
  <c r="J8" i="4"/>
  <c r="N8" i="4" s="1"/>
  <c r="S7" i="4"/>
  <c r="J7" i="4"/>
  <c r="N7" i="4" s="1"/>
  <c r="S6" i="4"/>
  <c r="J6" i="4"/>
  <c r="N6" i="4" s="1"/>
  <c r="S5" i="4"/>
  <c r="J5" i="4"/>
  <c r="N5" i="4" s="1"/>
  <c r="S4" i="4"/>
  <c r="N4" i="4"/>
  <c r="J4" i="4"/>
  <c r="L4" i="4" s="1"/>
  <c r="P4" i="4" s="1"/>
  <c r="S3" i="4"/>
  <c r="J3" i="4"/>
  <c r="S36" i="3"/>
  <c r="L36" i="3"/>
  <c r="P36" i="3" s="1"/>
  <c r="J36" i="3"/>
  <c r="N36" i="3" s="1"/>
  <c r="H67" i="3"/>
  <c r="G67" i="3"/>
  <c r="F67" i="3"/>
  <c r="E67" i="3"/>
  <c r="D67" i="3"/>
  <c r="C67" i="3"/>
  <c r="B67" i="3"/>
  <c r="I67" i="3" s="1"/>
  <c r="H66" i="3"/>
  <c r="G66" i="3"/>
  <c r="F66" i="3"/>
  <c r="E66" i="3"/>
  <c r="D66" i="3"/>
  <c r="C66" i="3"/>
  <c r="B66" i="3"/>
  <c r="H65" i="3"/>
  <c r="G65" i="3"/>
  <c r="F65" i="3"/>
  <c r="E65" i="3"/>
  <c r="D65" i="3"/>
  <c r="C65" i="3"/>
  <c r="B65" i="3"/>
  <c r="H64" i="3"/>
  <c r="G64" i="3"/>
  <c r="F64" i="3"/>
  <c r="E64" i="3"/>
  <c r="D64" i="3"/>
  <c r="C64" i="3"/>
  <c r="B64" i="3"/>
  <c r="H63" i="3"/>
  <c r="G63" i="3"/>
  <c r="F63" i="3"/>
  <c r="E63" i="3"/>
  <c r="D63" i="3"/>
  <c r="C63" i="3"/>
  <c r="B63" i="3"/>
  <c r="H62" i="3"/>
  <c r="G62" i="3"/>
  <c r="F62" i="3"/>
  <c r="E62" i="3"/>
  <c r="D62" i="3"/>
  <c r="C62" i="3"/>
  <c r="I62" i="3" s="1"/>
  <c r="B62" i="3"/>
  <c r="I61" i="3"/>
  <c r="H61" i="3"/>
  <c r="G61" i="3"/>
  <c r="F61" i="3"/>
  <c r="E61" i="3"/>
  <c r="D61" i="3"/>
  <c r="C61" i="3"/>
  <c r="B61" i="3"/>
  <c r="R38" i="3"/>
  <c r="Q38" i="3"/>
  <c r="O38" i="3"/>
  <c r="M38" i="3"/>
  <c r="K38" i="3"/>
  <c r="I38" i="3"/>
  <c r="H38" i="3"/>
  <c r="G38" i="3"/>
  <c r="F38" i="3"/>
  <c r="E38" i="3"/>
  <c r="D38" i="3"/>
  <c r="C38" i="3"/>
  <c r="P37" i="3"/>
  <c r="N37" i="3"/>
  <c r="L37" i="3"/>
  <c r="J37" i="3"/>
  <c r="S35" i="3"/>
  <c r="J35" i="3"/>
  <c r="N35" i="3" s="1"/>
  <c r="S34" i="3"/>
  <c r="L34" i="3"/>
  <c r="P34" i="3" s="1"/>
  <c r="J34" i="3"/>
  <c r="N34" i="3" s="1"/>
  <c r="S33" i="3"/>
  <c r="N33" i="3"/>
  <c r="J33" i="3"/>
  <c r="L33" i="3" s="1"/>
  <c r="P33" i="3" s="1"/>
  <c r="S32" i="3"/>
  <c r="P32" i="3"/>
  <c r="N32" i="3"/>
  <c r="L32" i="3"/>
  <c r="J32" i="3"/>
  <c r="S31" i="3"/>
  <c r="J31" i="3"/>
  <c r="N31" i="3" s="1"/>
  <c r="S30" i="3"/>
  <c r="N30" i="3"/>
  <c r="L30" i="3"/>
  <c r="P30" i="3" s="1"/>
  <c r="J30" i="3"/>
  <c r="S29" i="3"/>
  <c r="N29" i="3"/>
  <c r="L29" i="3"/>
  <c r="P29" i="3" s="1"/>
  <c r="J29" i="3"/>
  <c r="S28" i="3"/>
  <c r="J28" i="3"/>
  <c r="L28" i="3" s="1"/>
  <c r="P28" i="3" s="1"/>
  <c r="S27" i="3"/>
  <c r="J27" i="3"/>
  <c r="N27" i="3" s="1"/>
  <c r="S26" i="3"/>
  <c r="L26" i="3"/>
  <c r="P26" i="3" s="1"/>
  <c r="J26" i="3"/>
  <c r="N26" i="3" s="1"/>
  <c r="S25" i="3"/>
  <c r="N25" i="3"/>
  <c r="J25" i="3"/>
  <c r="L25" i="3" s="1"/>
  <c r="P25" i="3" s="1"/>
  <c r="S24" i="3"/>
  <c r="P24" i="3"/>
  <c r="N24" i="3"/>
  <c r="L24" i="3"/>
  <c r="J24" i="3"/>
  <c r="S23" i="3"/>
  <c r="J23" i="3"/>
  <c r="N23" i="3" s="1"/>
  <c r="S22" i="3"/>
  <c r="N22" i="3"/>
  <c r="L22" i="3"/>
  <c r="P22" i="3" s="1"/>
  <c r="J22" i="3"/>
  <c r="S21" i="3"/>
  <c r="N21" i="3"/>
  <c r="L21" i="3"/>
  <c r="P21" i="3" s="1"/>
  <c r="J21" i="3"/>
  <c r="S20" i="3"/>
  <c r="J20" i="3"/>
  <c r="L20" i="3" s="1"/>
  <c r="P20" i="3" s="1"/>
  <c r="S19" i="3"/>
  <c r="J19" i="3"/>
  <c r="N19" i="3" s="1"/>
  <c r="S18" i="3"/>
  <c r="L18" i="3"/>
  <c r="P18" i="3" s="1"/>
  <c r="J18" i="3"/>
  <c r="N18" i="3" s="1"/>
  <c r="S17" i="3"/>
  <c r="N17" i="3"/>
  <c r="J17" i="3"/>
  <c r="L17" i="3" s="1"/>
  <c r="P17" i="3" s="1"/>
  <c r="S16" i="3"/>
  <c r="P16" i="3"/>
  <c r="N16" i="3"/>
  <c r="L16" i="3"/>
  <c r="J16" i="3"/>
  <c r="S15" i="3"/>
  <c r="J15" i="3"/>
  <c r="N15" i="3" s="1"/>
  <c r="S14" i="3"/>
  <c r="N14" i="3"/>
  <c r="L14" i="3"/>
  <c r="P14" i="3" s="1"/>
  <c r="J14" i="3"/>
  <c r="S13" i="3"/>
  <c r="N13" i="3"/>
  <c r="L13" i="3"/>
  <c r="P13" i="3" s="1"/>
  <c r="J13" i="3"/>
  <c r="S12" i="3"/>
  <c r="J12" i="3"/>
  <c r="L12" i="3" s="1"/>
  <c r="P12" i="3" s="1"/>
  <c r="S11" i="3"/>
  <c r="J11" i="3"/>
  <c r="N11" i="3" s="1"/>
  <c r="S10" i="3"/>
  <c r="L10" i="3"/>
  <c r="P10" i="3" s="1"/>
  <c r="J10" i="3"/>
  <c r="N10" i="3" s="1"/>
  <c r="S9" i="3"/>
  <c r="N9" i="3"/>
  <c r="J9" i="3"/>
  <c r="L9" i="3" s="1"/>
  <c r="P9" i="3" s="1"/>
  <c r="S8" i="3"/>
  <c r="J8" i="3"/>
  <c r="N8" i="3" s="1"/>
  <c r="S7" i="3"/>
  <c r="J7" i="3"/>
  <c r="N7" i="3" s="1"/>
  <c r="S6" i="3"/>
  <c r="L6" i="3"/>
  <c r="P6" i="3" s="1"/>
  <c r="J6" i="3"/>
  <c r="N6" i="3" s="1"/>
  <c r="S5" i="3"/>
  <c r="J5" i="3"/>
  <c r="N5" i="3" s="1"/>
  <c r="S4" i="3"/>
  <c r="J4" i="3"/>
  <c r="L4" i="3" s="1"/>
  <c r="P4" i="3" s="1"/>
  <c r="S3" i="3"/>
  <c r="J3" i="3"/>
  <c r="N3" i="3" s="1"/>
  <c r="H67" i="2"/>
  <c r="G67" i="2"/>
  <c r="F67" i="2"/>
  <c r="E67" i="2"/>
  <c r="D67" i="2"/>
  <c r="C67" i="2"/>
  <c r="B67" i="2"/>
  <c r="I67" i="2" s="1"/>
  <c r="I66" i="2"/>
  <c r="H66" i="2"/>
  <c r="G66" i="2"/>
  <c r="F66" i="2"/>
  <c r="E66" i="2"/>
  <c r="D66" i="2"/>
  <c r="C66" i="2"/>
  <c r="B66" i="2"/>
  <c r="H65" i="2"/>
  <c r="G65" i="2"/>
  <c r="F65" i="2"/>
  <c r="E65" i="2"/>
  <c r="D65" i="2"/>
  <c r="C65" i="2"/>
  <c r="B65" i="2"/>
  <c r="I65" i="2" s="1"/>
  <c r="H64" i="2"/>
  <c r="G64" i="2"/>
  <c r="F64" i="2"/>
  <c r="E64" i="2"/>
  <c r="D64" i="2"/>
  <c r="C64" i="2"/>
  <c r="B64" i="2"/>
  <c r="H63" i="2"/>
  <c r="G63" i="2"/>
  <c r="F63" i="2"/>
  <c r="E63" i="2"/>
  <c r="D63" i="2"/>
  <c r="C63" i="2"/>
  <c r="B63" i="2"/>
  <c r="I63" i="2" s="1"/>
  <c r="H62" i="2"/>
  <c r="G62" i="2"/>
  <c r="F62" i="2"/>
  <c r="E62" i="2"/>
  <c r="D62" i="2"/>
  <c r="C62" i="2"/>
  <c r="B62" i="2"/>
  <c r="I62" i="2" s="1"/>
  <c r="H61" i="2"/>
  <c r="G61" i="2"/>
  <c r="F61" i="2"/>
  <c r="E61" i="2"/>
  <c r="D61" i="2"/>
  <c r="C61" i="2"/>
  <c r="B61" i="2"/>
  <c r="I61" i="2" s="1"/>
  <c r="R38" i="2"/>
  <c r="Q38" i="2"/>
  <c r="O38" i="2"/>
  <c r="M38" i="2"/>
  <c r="K38" i="2"/>
  <c r="I38" i="2"/>
  <c r="H38" i="2"/>
  <c r="G38" i="2"/>
  <c r="F38" i="2"/>
  <c r="E38" i="2"/>
  <c r="D38" i="2"/>
  <c r="C38" i="2"/>
  <c r="N37" i="2"/>
  <c r="L37" i="2"/>
  <c r="P37" i="2" s="1"/>
  <c r="J37" i="2"/>
  <c r="J36" i="2"/>
  <c r="L36" i="2" s="1"/>
  <c r="P36" i="2" s="1"/>
  <c r="S35" i="2"/>
  <c r="N35" i="2"/>
  <c r="J35" i="2"/>
  <c r="L35" i="2" s="1"/>
  <c r="P35" i="2" s="1"/>
  <c r="S34" i="2"/>
  <c r="J34" i="2"/>
  <c r="L34" i="2" s="1"/>
  <c r="P34" i="2" s="1"/>
  <c r="S33" i="2"/>
  <c r="L33" i="2"/>
  <c r="P33" i="2" s="1"/>
  <c r="J33" i="2"/>
  <c r="N33" i="2" s="1"/>
  <c r="S32" i="2"/>
  <c r="J32" i="2"/>
  <c r="L32" i="2" s="1"/>
  <c r="P32" i="2" s="1"/>
  <c r="S31" i="2"/>
  <c r="J31" i="2"/>
  <c r="N31" i="2" s="1"/>
  <c r="S30" i="2"/>
  <c r="J30" i="2"/>
  <c r="N30" i="2" s="1"/>
  <c r="S29" i="2"/>
  <c r="J29" i="2"/>
  <c r="N29" i="2" s="1"/>
  <c r="S28" i="2"/>
  <c r="J28" i="2"/>
  <c r="L28" i="2" s="1"/>
  <c r="P28" i="2" s="1"/>
  <c r="S27" i="2"/>
  <c r="N27" i="2"/>
  <c r="J27" i="2"/>
  <c r="L27" i="2" s="1"/>
  <c r="P27" i="2" s="1"/>
  <c r="S26" i="2"/>
  <c r="J26" i="2"/>
  <c r="L26" i="2" s="1"/>
  <c r="P26" i="2" s="1"/>
  <c r="S25" i="2"/>
  <c r="L25" i="2"/>
  <c r="P25" i="2" s="1"/>
  <c r="J25" i="2"/>
  <c r="N25" i="2" s="1"/>
  <c r="S24" i="2"/>
  <c r="J24" i="2"/>
  <c r="L24" i="2" s="1"/>
  <c r="P24" i="2" s="1"/>
  <c r="S23" i="2"/>
  <c r="J23" i="2"/>
  <c r="N23" i="2" s="1"/>
  <c r="S22" i="2"/>
  <c r="J22" i="2"/>
  <c r="N22" i="2" s="1"/>
  <c r="S21" i="2"/>
  <c r="J21" i="2"/>
  <c r="N21" i="2" s="1"/>
  <c r="S20" i="2"/>
  <c r="J20" i="2"/>
  <c r="L20" i="2" s="1"/>
  <c r="P20" i="2" s="1"/>
  <c r="S19" i="2"/>
  <c r="N19" i="2"/>
  <c r="J19" i="2"/>
  <c r="L19" i="2" s="1"/>
  <c r="P19" i="2" s="1"/>
  <c r="S18" i="2"/>
  <c r="J18" i="2"/>
  <c r="L18" i="2" s="1"/>
  <c r="P18" i="2" s="1"/>
  <c r="S17" i="2"/>
  <c r="L17" i="2"/>
  <c r="P17" i="2" s="1"/>
  <c r="J17" i="2"/>
  <c r="N17" i="2" s="1"/>
  <c r="S16" i="2"/>
  <c r="J16" i="2"/>
  <c r="L16" i="2" s="1"/>
  <c r="P16" i="2" s="1"/>
  <c r="S15" i="2"/>
  <c r="J15" i="2"/>
  <c r="N15" i="2" s="1"/>
  <c r="S14" i="2"/>
  <c r="J14" i="2"/>
  <c r="N14" i="2" s="1"/>
  <c r="S13" i="2"/>
  <c r="J13" i="2"/>
  <c r="N13" i="2" s="1"/>
  <c r="S12" i="2"/>
  <c r="J12" i="2"/>
  <c r="L12" i="2" s="1"/>
  <c r="P12" i="2" s="1"/>
  <c r="S11" i="2"/>
  <c r="N11" i="2"/>
  <c r="J11" i="2"/>
  <c r="L11" i="2" s="1"/>
  <c r="P11" i="2" s="1"/>
  <c r="S10" i="2"/>
  <c r="J10" i="2"/>
  <c r="L10" i="2" s="1"/>
  <c r="P10" i="2" s="1"/>
  <c r="S9" i="2"/>
  <c r="L9" i="2"/>
  <c r="P9" i="2" s="1"/>
  <c r="J9" i="2"/>
  <c r="N9" i="2" s="1"/>
  <c r="S8" i="2"/>
  <c r="J8" i="2"/>
  <c r="L8" i="2" s="1"/>
  <c r="P8" i="2" s="1"/>
  <c r="S7" i="2"/>
  <c r="J7" i="2"/>
  <c r="N7" i="2" s="1"/>
  <c r="S6" i="2"/>
  <c r="J6" i="2"/>
  <c r="N6" i="2" s="1"/>
  <c r="S5" i="2"/>
  <c r="J5" i="2"/>
  <c r="N5" i="2" s="1"/>
  <c r="S4" i="2"/>
  <c r="J4" i="2"/>
  <c r="L4" i="2" s="1"/>
  <c r="P4" i="2" s="1"/>
  <c r="S3" i="2"/>
  <c r="S38" i="2" s="1"/>
  <c r="N3" i="2"/>
  <c r="J3" i="2"/>
  <c r="L3" i="2" s="1"/>
  <c r="P3" i="2" s="1"/>
  <c r="B61" i="1"/>
  <c r="C61" i="1"/>
  <c r="D61" i="1"/>
  <c r="E61" i="1"/>
  <c r="F61" i="1"/>
  <c r="G61" i="1"/>
  <c r="H61" i="1"/>
  <c r="B62" i="1"/>
  <c r="C62" i="1"/>
  <c r="I62" i="1" s="1"/>
  <c r="D62" i="1"/>
  <c r="E62" i="1"/>
  <c r="F62" i="1"/>
  <c r="G62" i="1"/>
  <c r="H62" i="1"/>
  <c r="B63" i="1"/>
  <c r="C63" i="1"/>
  <c r="D63" i="1"/>
  <c r="E63" i="1"/>
  <c r="F63" i="1"/>
  <c r="G63" i="1"/>
  <c r="H63" i="1"/>
  <c r="B64" i="1"/>
  <c r="C64" i="1"/>
  <c r="D64" i="1"/>
  <c r="E64" i="1"/>
  <c r="F64" i="1"/>
  <c r="G64" i="1"/>
  <c r="H64" i="1"/>
  <c r="B65" i="1"/>
  <c r="C65" i="1"/>
  <c r="D65" i="1"/>
  <c r="E65" i="1"/>
  <c r="F65" i="1"/>
  <c r="G65" i="1"/>
  <c r="H65" i="1"/>
  <c r="B66" i="1"/>
  <c r="C66" i="1"/>
  <c r="D66" i="1"/>
  <c r="E66" i="1"/>
  <c r="F66" i="1"/>
  <c r="G66" i="1"/>
  <c r="H66" i="1"/>
  <c r="B67" i="1"/>
  <c r="C67" i="1"/>
  <c r="D67" i="1"/>
  <c r="E67" i="1"/>
  <c r="F67" i="1"/>
  <c r="G67" i="1"/>
  <c r="H67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4" i="1"/>
  <c r="S3" i="1"/>
  <c r="S5" i="1"/>
  <c r="P37" i="1"/>
  <c r="P35" i="1"/>
  <c r="P29" i="1"/>
  <c r="P11" i="1"/>
  <c r="N22" i="1"/>
  <c r="N14" i="1"/>
  <c r="J37" i="1"/>
  <c r="L37" i="1" s="1"/>
  <c r="J36" i="1"/>
  <c r="L36" i="1" s="1"/>
  <c r="P36" i="1" s="1"/>
  <c r="J35" i="1"/>
  <c r="N35" i="1" s="1"/>
  <c r="J34" i="1"/>
  <c r="N34" i="1" s="1"/>
  <c r="J33" i="1"/>
  <c r="L33" i="1" s="1"/>
  <c r="P33" i="1" s="1"/>
  <c r="J32" i="1"/>
  <c r="L32" i="1" s="1"/>
  <c r="P32" i="1" s="1"/>
  <c r="J31" i="1"/>
  <c r="N31" i="1" s="1"/>
  <c r="J30" i="1"/>
  <c r="N30" i="1" s="1"/>
  <c r="J29" i="1"/>
  <c r="L29" i="1" s="1"/>
  <c r="J28" i="1"/>
  <c r="N28" i="1" s="1"/>
  <c r="J27" i="1"/>
  <c r="N27" i="1" s="1"/>
  <c r="J26" i="1"/>
  <c r="N26" i="1" s="1"/>
  <c r="J25" i="1"/>
  <c r="L25" i="1" s="1"/>
  <c r="P25" i="1" s="1"/>
  <c r="J24" i="1"/>
  <c r="L24" i="1" s="1"/>
  <c r="P24" i="1" s="1"/>
  <c r="J23" i="1"/>
  <c r="N23" i="1" s="1"/>
  <c r="J22" i="1"/>
  <c r="J21" i="1"/>
  <c r="L21" i="1" s="1"/>
  <c r="P21" i="1" s="1"/>
  <c r="J20" i="1"/>
  <c r="L20" i="1" s="1"/>
  <c r="P20" i="1" s="1"/>
  <c r="J19" i="1"/>
  <c r="N19" i="1" s="1"/>
  <c r="J18" i="1"/>
  <c r="N18" i="1" s="1"/>
  <c r="J17" i="1"/>
  <c r="L17" i="1" s="1"/>
  <c r="P17" i="1" s="1"/>
  <c r="J16" i="1"/>
  <c r="N16" i="1" s="1"/>
  <c r="J15" i="1"/>
  <c r="N15" i="1" s="1"/>
  <c r="J14" i="1"/>
  <c r="J13" i="1"/>
  <c r="L13" i="1" s="1"/>
  <c r="P13" i="1" s="1"/>
  <c r="J12" i="1"/>
  <c r="N12" i="1" s="1"/>
  <c r="J11" i="1"/>
  <c r="N11" i="1" s="1"/>
  <c r="J9" i="1"/>
  <c r="L9" i="1" s="1"/>
  <c r="P9" i="1" s="1"/>
  <c r="J8" i="1"/>
  <c r="L8" i="1" s="1"/>
  <c r="P8" i="1" s="1"/>
  <c r="J7" i="1"/>
  <c r="L7" i="1" s="1"/>
  <c r="P7" i="1" s="1"/>
  <c r="J6" i="1"/>
  <c r="N6" i="1" s="1"/>
  <c r="J5" i="1"/>
  <c r="N5" i="1" s="1"/>
  <c r="J4" i="1"/>
  <c r="L4" i="1" s="1"/>
  <c r="P4" i="1" s="1"/>
  <c r="J3" i="1"/>
  <c r="L3" i="1" s="1"/>
  <c r="P3" i="1" s="1"/>
  <c r="L35" i="1"/>
  <c r="L34" i="1"/>
  <c r="P34" i="1" s="1"/>
  <c r="L30" i="1"/>
  <c r="P30" i="1" s="1"/>
  <c r="L27" i="1"/>
  <c r="P27" i="1" s="1"/>
  <c r="L22" i="1"/>
  <c r="P22" i="1" s="1"/>
  <c r="L19" i="1"/>
  <c r="P19" i="1" s="1"/>
  <c r="L14" i="1"/>
  <c r="P14" i="1" s="1"/>
  <c r="L11" i="1"/>
  <c r="L5" i="1"/>
  <c r="P5" i="1" s="1"/>
  <c r="J10" i="1"/>
  <c r="N10" i="1" s="1"/>
  <c r="R38" i="1"/>
  <c r="Q38" i="1"/>
  <c r="M38" i="1"/>
  <c r="O38" i="1"/>
  <c r="K38" i="1"/>
  <c r="I38" i="1"/>
  <c r="D11" i="17" s="1"/>
  <c r="E11" i="17" s="1"/>
  <c r="H38" i="1"/>
  <c r="D10" i="17" s="1"/>
  <c r="E10" i="17" s="1"/>
  <c r="G38" i="1"/>
  <c r="D9" i="17" s="1"/>
  <c r="E9" i="17" s="1"/>
  <c r="F38" i="1"/>
  <c r="E38" i="1"/>
  <c r="D7" i="17" s="1"/>
  <c r="E7" i="17" s="1"/>
  <c r="D38" i="1"/>
  <c r="D6" i="17" s="1"/>
  <c r="E6" i="17" s="1"/>
  <c r="C38" i="1"/>
  <c r="D5" i="17" s="1"/>
  <c r="E5" i="17" s="1"/>
  <c r="AO12" i="18" l="1"/>
  <c r="AK12" i="18"/>
  <c r="AK14" i="18" s="1"/>
  <c r="AL14" i="18" s="1"/>
  <c r="AL12" i="18"/>
  <c r="AI12" i="18"/>
  <c r="AH12" i="18"/>
  <c r="AH14" i="18" s="1"/>
  <c r="AI14" i="18" s="1"/>
  <c r="AD58" i="18"/>
  <c r="AE12" i="18"/>
  <c r="AE14" i="18" s="1"/>
  <c r="AF14" i="18" s="1"/>
  <c r="AF13" i="18" s="1"/>
  <c r="AC5" i="18"/>
  <c r="AC7" i="18"/>
  <c r="Z9" i="18"/>
  <c r="Z12" i="18" s="1"/>
  <c r="W5" i="18"/>
  <c r="W7" i="18"/>
  <c r="T5" i="18"/>
  <c r="T7" i="18"/>
  <c r="T12" i="18" s="1"/>
  <c r="Q12" i="18"/>
  <c r="Q13" i="18"/>
  <c r="O58" i="18"/>
  <c r="P12" i="18"/>
  <c r="P14" i="18" s="1"/>
  <c r="Q14" i="18" s="1"/>
  <c r="N5" i="18"/>
  <c r="N12" i="18" s="1"/>
  <c r="M75" i="4"/>
  <c r="O71" i="4" s="1"/>
  <c r="K12" i="18"/>
  <c r="J12" i="18"/>
  <c r="J14" i="18" s="1"/>
  <c r="K14" i="18" s="1"/>
  <c r="B56" i="18"/>
  <c r="C56" i="18" s="1"/>
  <c r="C19" i="18"/>
  <c r="C27" i="18"/>
  <c r="E21" i="18"/>
  <c r="E32" i="18"/>
  <c r="C46" i="18"/>
  <c r="C40" i="18"/>
  <c r="C26" i="18"/>
  <c r="E22" i="18"/>
  <c r="E33" i="18"/>
  <c r="E46" i="18"/>
  <c r="C39" i="18"/>
  <c r="C25" i="18"/>
  <c r="E23" i="18"/>
  <c r="E37" i="18"/>
  <c r="C47" i="18"/>
  <c r="C35" i="18"/>
  <c r="C24" i="18"/>
  <c r="E24" i="18"/>
  <c r="E38" i="18"/>
  <c r="E47" i="18"/>
  <c r="C34" i="18"/>
  <c r="C23" i="18"/>
  <c r="E25" i="18"/>
  <c r="E39" i="18"/>
  <c r="C33" i="18"/>
  <c r="C15" i="18"/>
  <c r="E29" i="18"/>
  <c r="E40" i="18"/>
  <c r="D12" i="18"/>
  <c r="E12" i="18" s="1"/>
  <c r="C32" i="18"/>
  <c r="C16" i="18"/>
  <c r="E30" i="18"/>
  <c r="E41" i="18"/>
  <c r="B50" i="18"/>
  <c r="C17" i="18"/>
  <c r="C38" i="18"/>
  <c r="C30" i="18"/>
  <c r="C22" i="18"/>
  <c r="E26" i="18"/>
  <c r="E34" i="18"/>
  <c r="C44" i="18"/>
  <c r="C50" i="18"/>
  <c r="C37" i="18"/>
  <c r="C29" i="18"/>
  <c r="C21" i="18"/>
  <c r="E19" i="18"/>
  <c r="E27" i="18"/>
  <c r="E35" i="18"/>
  <c r="E44" i="18"/>
  <c r="C36" i="18"/>
  <c r="C28" i="18"/>
  <c r="C20" i="18"/>
  <c r="E20" i="18"/>
  <c r="E28" i="18"/>
  <c r="E36" i="18"/>
  <c r="C45" i="18"/>
  <c r="C48" i="18"/>
  <c r="D16" i="18"/>
  <c r="G12" i="18"/>
  <c r="G14" i="18" s="1"/>
  <c r="H14" i="18" s="1"/>
  <c r="H6" i="18"/>
  <c r="H12" i="18" s="1"/>
  <c r="F58" i="18" s="1"/>
  <c r="F62" i="18" s="1"/>
  <c r="I60" i="18" s="1"/>
  <c r="O70" i="4"/>
  <c r="O68" i="10"/>
  <c r="O70" i="10"/>
  <c r="O72" i="10"/>
  <c r="O73" i="10"/>
  <c r="O74" i="10"/>
  <c r="O69" i="10"/>
  <c r="O63" i="1"/>
  <c r="O65" i="1"/>
  <c r="O66" i="1"/>
  <c r="O67" i="1"/>
  <c r="O61" i="1"/>
  <c r="L15" i="1"/>
  <c r="P15" i="1" s="1"/>
  <c r="N24" i="1"/>
  <c r="N32" i="1"/>
  <c r="J38" i="1"/>
  <c r="L10" i="1"/>
  <c r="P10" i="1" s="1"/>
  <c r="L23" i="1"/>
  <c r="P23" i="1" s="1"/>
  <c r="N7" i="1"/>
  <c r="L6" i="1"/>
  <c r="P6" i="1" s="1"/>
  <c r="L31" i="1"/>
  <c r="P31" i="1" s="1"/>
  <c r="O65" i="3"/>
  <c r="O61" i="3"/>
  <c r="O64" i="3"/>
  <c r="O66" i="3"/>
  <c r="O63" i="3"/>
  <c r="O61" i="5"/>
  <c r="O62" i="5"/>
  <c r="O62" i="6"/>
  <c r="O63" i="6"/>
  <c r="O65" i="6"/>
  <c r="O66" i="6"/>
  <c r="O67" i="6"/>
  <c r="O61" i="6"/>
  <c r="O65" i="7"/>
  <c r="O66" i="7"/>
  <c r="O62" i="7"/>
  <c r="O61" i="8"/>
  <c r="O63" i="8"/>
  <c r="O65" i="8"/>
  <c r="O66" i="8"/>
  <c r="O67" i="8"/>
  <c r="O62" i="8"/>
  <c r="O61" i="11"/>
  <c r="O63" i="11"/>
  <c r="O65" i="11"/>
  <c r="O66" i="11"/>
  <c r="O67" i="11"/>
  <c r="O62" i="11"/>
  <c r="O67" i="12"/>
  <c r="O61" i="12"/>
  <c r="O63" i="12"/>
  <c r="O65" i="12"/>
  <c r="O66" i="12"/>
  <c r="O62" i="12"/>
  <c r="M75" i="14"/>
  <c r="AA25" i="17"/>
  <c r="Z25" i="17"/>
  <c r="P12" i="17"/>
  <c r="AH2" i="17" s="1"/>
  <c r="T25" i="17"/>
  <c r="U25" i="17" s="1"/>
  <c r="X25" i="17"/>
  <c r="AP2" i="17" s="1"/>
  <c r="H12" i="17"/>
  <c r="I12" i="17" s="1"/>
  <c r="AB20" i="17"/>
  <c r="L12" i="17"/>
  <c r="M12" i="17" s="1"/>
  <c r="L25" i="17"/>
  <c r="M25" i="17" s="1"/>
  <c r="AB22" i="17"/>
  <c r="H25" i="17"/>
  <c r="I25" i="17" s="1"/>
  <c r="AB23" i="17"/>
  <c r="X12" i="17"/>
  <c r="Y12" i="17" s="1"/>
  <c r="AB21" i="17"/>
  <c r="AB24" i="17"/>
  <c r="AB18" i="17"/>
  <c r="U21" i="17"/>
  <c r="T12" i="17"/>
  <c r="U23" i="17"/>
  <c r="Q5" i="17"/>
  <c r="P25" i="17"/>
  <c r="AN2" i="17" s="1"/>
  <c r="I8" i="17"/>
  <c r="Y19" i="17"/>
  <c r="D25" i="17"/>
  <c r="AB19" i="17"/>
  <c r="Y21" i="17"/>
  <c r="E21" i="17"/>
  <c r="U6" i="17"/>
  <c r="Q8" i="17"/>
  <c r="M8" i="17"/>
  <c r="D12" i="17"/>
  <c r="I62" i="16"/>
  <c r="L5" i="16"/>
  <c r="P5" i="16" s="1"/>
  <c r="S38" i="16"/>
  <c r="L35" i="16"/>
  <c r="P35" i="16" s="1"/>
  <c r="J38" i="16"/>
  <c r="P38" i="16" s="1"/>
  <c r="I65" i="16"/>
  <c r="L36" i="16"/>
  <c r="P36" i="16" s="1"/>
  <c r="I66" i="16"/>
  <c r="L38" i="16"/>
  <c r="D41" i="16"/>
  <c r="C41" i="16"/>
  <c r="E41" i="16"/>
  <c r="J65" i="16"/>
  <c r="F41" i="16"/>
  <c r="G41" i="16"/>
  <c r="J61" i="16"/>
  <c r="I68" i="16"/>
  <c r="J63" i="16" s="1"/>
  <c r="J66" i="16"/>
  <c r="I41" i="16"/>
  <c r="L37" i="16"/>
  <c r="P37" i="16" s="1"/>
  <c r="L10" i="16"/>
  <c r="P10" i="16" s="1"/>
  <c r="N13" i="16"/>
  <c r="L18" i="16"/>
  <c r="P18" i="16" s="1"/>
  <c r="N21" i="16"/>
  <c r="L26" i="16"/>
  <c r="P26" i="16" s="1"/>
  <c r="N29" i="16"/>
  <c r="L34" i="16"/>
  <c r="P34" i="16" s="1"/>
  <c r="L9" i="16"/>
  <c r="P9" i="16" s="1"/>
  <c r="L17" i="16"/>
  <c r="P17" i="16" s="1"/>
  <c r="L25" i="16"/>
  <c r="P25" i="16" s="1"/>
  <c r="L33" i="16"/>
  <c r="P33" i="16" s="1"/>
  <c r="D48" i="14"/>
  <c r="J74" i="14"/>
  <c r="G48" i="14"/>
  <c r="J68" i="14"/>
  <c r="J73" i="14"/>
  <c r="H48" i="14"/>
  <c r="J69" i="14"/>
  <c r="L7" i="14"/>
  <c r="P7" i="14" s="1"/>
  <c r="L15" i="14"/>
  <c r="P15" i="14" s="1"/>
  <c r="L23" i="14"/>
  <c r="P23" i="14" s="1"/>
  <c r="L31" i="14"/>
  <c r="P31" i="14" s="1"/>
  <c r="P39" i="14"/>
  <c r="L9" i="14"/>
  <c r="P9" i="14" s="1"/>
  <c r="L17" i="14"/>
  <c r="P17" i="14" s="1"/>
  <c r="L25" i="14"/>
  <c r="P25" i="14" s="1"/>
  <c r="L33" i="14"/>
  <c r="P33" i="14" s="1"/>
  <c r="L41" i="14"/>
  <c r="P41" i="14" s="1"/>
  <c r="L6" i="14"/>
  <c r="P6" i="14" s="1"/>
  <c r="L14" i="14"/>
  <c r="P14" i="14" s="1"/>
  <c r="L22" i="14"/>
  <c r="P22" i="14" s="1"/>
  <c r="L30" i="14"/>
  <c r="P30" i="14" s="1"/>
  <c r="L38" i="14"/>
  <c r="P38" i="14" s="1"/>
  <c r="J45" i="14"/>
  <c r="I75" i="14"/>
  <c r="J72" i="14" s="1"/>
  <c r="L36" i="12"/>
  <c r="P36" i="12" s="1"/>
  <c r="I65" i="12"/>
  <c r="I64" i="12"/>
  <c r="I66" i="12"/>
  <c r="S38" i="12"/>
  <c r="I62" i="12"/>
  <c r="J38" i="12"/>
  <c r="C41" i="12" s="1"/>
  <c r="E41" i="12"/>
  <c r="H41" i="12"/>
  <c r="L5" i="12"/>
  <c r="P5" i="12" s="1"/>
  <c r="L13" i="12"/>
  <c r="P13" i="12" s="1"/>
  <c r="L21" i="12"/>
  <c r="P21" i="12" s="1"/>
  <c r="L29" i="12"/>
  <c r="P29" i="12" s="1"/>
  <c r="L37" i="12"/>
  <c r="P37" i="12" s="1"/>
  <c r="L4" i="12"/>
  <c r="P4" i="12" s="1"/>
  <c r="L12" i="12"/>
  <c r="P12" i="12" s="1"/>
  <c r="L20" i="12"/>
  <c r="P20" i="12" s="1"/>
  <c r="L28" i="12"/>
  <c r="P28" i="12" s="1"/>
  <c r="L9" i="12"/>
  <c r="P9" i="12" s="1"/>
  <c r="L17" i="12"/>
  <c r="P17" i="12" s="1"/>
  <c r="L25" i="12"/>
  <c r="P25" i="12" s="1"/>
  <c r="L33" i="12"/>
  <c r="P33" i="12" s="1"/>
  <c r="L4" i="11"/>
  <c r="P4" i="11" s="1"/>
  <c r="S38" i="11"/>
  <c r="N35" i="11"/>
  <c r="I65" i="11"/>
  <c r="I64" i="11"/>
  <c r="I68" i="11" s="1"/>
  <c r="J61" i="11" s="1"/>
  <c r="N34" i="11"/>
  <c r="G41" i="11"/>
  <c r="L5" i="11"/>
  <c r="P5" i="11" s="1"/>
  <c r="L13" i="11"/>
  <c r="P13" i="11" s="1"/>
  <c r="L21" i="11"/>
  <c r="P21" i="11" s="1"/>
  <c r="L29" i="11"/>
  <c r="P29" i="11" s="1"/>
  <c r="L37" i="11"/>
  <c r="P37" i="11" s="1"/>
  <c r="J38" i="11"/>
  <c r="E41" i="11" s="1"/>
  <c r="L6" i="11"/>
  <c r="P6" i="11" s="1"/>
  <c r="L14" i="11"/>
  <c r="P14" i="11" s="1"/>
  <c r="L22" i="11"/>
  <c r="P22" i="11" s="1"/>
  <c r="L30" i="11"/>
  <c r="P30" i="11" s="1"/>
  <c r="L8" i="10"/>
  <c r="P8" i="10" s="1"/>
  <c r="I73" i="10"/>
  <c r="D48" i="10"/>
  <c r="E48" i="10"/>
  <c r="G48" i="10"/>
  <c r="F48" i="10"/>
  <c r="J69" i="10"/>
  <c r="I48" i="10"/>
  <c r="J47" i="10"/>
  <c r="L45" i="10"/>
  <c r="H48" i="10"/>
  <c r="P45" i="10"/>
  <c r="C48" i="10"/>
  <c r="N45" i="10"/>
  <c r="J73" i="10"/>
  <c r="L7" i="10"/>
  <c r="P7" i="10" s="1"/>
  <c r="L15" i="10"/>
  <c r="P15" i="10" s="1"/>
  <c r="L23" i="10"/>
  <c r="P23" i="10" s="1"/>
  <c r="L31" i="10"/>
  <c r="P31" i="10" s="1"/>
  <c r="P39" i="10"/>
  <c r="L16" i="10"/>
  <c r="P16" i="10" s="1"/>
  <c r="L24" i="10"/>
  <c r="P24" i="10" s="1"/>
  <c r="L32" i="10"/>
  <c r="P32" i="10" s="1"/>
  <c r="L40" i="10"/>
  <c r="P40" i="10" s="1"/>
  <c r="I75" i="10"/>
  <c r="J72" i="10" s="1"/>
  <c r="N5" i="8"/>
  <c r="I64" i="8"/>
  <c r="L7" i="7"/>
  <c r="P7" i="7" s="1"/>
  <c r="L9" i="7"/>
  <c r="P9" i="7" s="1"/>
  <c r="L6" i="7"/>
  <c r="P6" i="7" s="1"/>
  <c r="I63" i="7"/>
  <c r="S38" i="8"/>
  <c r="I67" i="8"/>
  <c r="I66" i="8"/>
  <c r="N36" i="8"/>
  <c r="S38" i="7"/>
  <c r="I66" i="7"/>
  <c r="I67" i="7"/>
  <c r="L35" i="7"/>
  <c r="P35" i="7" s="1"/>
  <c r="I64" i="7"/>
  <c r="I65" i="7"/>
  <c r="L13" i="8"/>
  <c r="P13" i="8" s="1"/>
  <c r="L21" i="8"/>
  <c r="P21" i="8" s="1"/>
  <c r="L29" i="8"/>
  <c r="P29" i="8" s="1"/>
  <c r="L37" i="8"/>
  <c r="P37" i="8" s="1"/>
  <c r="J38" i="8"/>
  <c r="E41" i="8" s="1"/>
  <c r="E41" i="7"/>
  <c r="I68" i="7"/>
  <c r="J64" i="7" s="1"/>
  <c r="I41" i="7"/>
  <c r="L13" i="7"/>
  <c r="P13" i="7" s="1"/>
  <c r="L21" i="7"/>
  <c r="P21" i="7" s="1"/>
  <c r="L29" i="7"/>
  <c r="P29" i="7" s="1"/>
  <c r="L37" i="7"/>
  <c r="P37" i="7" s="1"/>
  <c r="L34" i="7"/>
  <c r="P34" i="7" s="1"/>
  <c r="L31" i="7"/>
  <c r="P31" i="7" s="1"/>
  <c r="L12" i="7"/>
  <c r="P12" i="7" s="1"/>
  <c r="L20" i="7"/>
  <c r="P20" i="7" s="1"/>
  <c r="L28" i="7"/>
  <c r="P28" i="7" s="1"/>
  <c r="L36" i="7"/>
  <c r="P36" i="7" s="1"/>
  <c r="J38" i="7"/>
  <c r="F41" i="7" s="1"/>
  <c r="L33" i="7"/>
  <c r="P33" i="7" s="1"/>
  <c r="I67" i="6"/>
  <c r="L35" i="6"/>
  <c r="P35" i="6" s="1"/>
  <c r="I66" i="6"/>
  <c r="I65" i="6"/>
  <c r="L16" i="6"/>
  <c r="P16" i="6" s="1"/>
  <c r="L24" i="6"/>
  <c r="P24" i="6" s="1"/>
  <c r="L32" i="6"/>
  <c r="P32" i="6" s="1"/>
  <c r="L17" i="6"/>
  <c r="P17" i="6" s="1"/>
  <c r="N6" i="6"/>
  <c r="N22" i="6"/>
  <c r="N30" i="6"/>
  <c r="N14" i="6"/>
  <c r="J38" i="6"/>
  <c r="D41" i="6" s="1"/>
  <c r="L25" i="6"/>
  <c r="P25" i="6" s="1"/>
  <c r="L9" i="6"/>
  <c r="P9" i="6" s="1"/>
  <c r="L33" i="6"/>
  <c r="P33" i="6" s="1"/>
  <c r="L6" i="5"/>
  <c r="P6" i="5" s="1"/>
  <c r="L14" i="5"/>
  <c r="P14" i="5" s="1"/>
  <c r="L22" i="5"/>
  <c r="P22" i="5" s="1"/>
  <c r="L30" i="5"/>
  <c r="P30" i="5" s="1"/>
  <c r="I62" i="5"/>
  <c r="N9" i="5"/>
  <c r="N17" i="5"/>
  <c r="N25" i="5"/>
  <c r="N33" i="5"/>
  <c r="S38" i="5"/>
  <c r="L37" i="5"/>
  <c r="P37" i="5" s="1"/>
  <c r="I67" i="5"/>
  <c r="I65" i="5"/>
  <c r="I66" i="5"/>
  <c r="L36" i="5"/>
  <c r="P36" i="5" s="1"/>
  <c r="N32" i="5"/>
  <c r="L10" i="5"/>
  <c r="P10" i="5" s="1"/>
  <c r="L18" i="5"/>
  <c r="P18" i="5" s="1"/>
  <c r="L26" i="5"/>
  <c r="P26" i="5" s="1"/>
  <c r="L34" i="5"/>
  <c r="P34" i="5" s="1"/>
  <c r="N16" i="5"/>
  <c r="N24" i="5"/>
  <c r="N8" i="5"/>
  <c r="J38" i="5"/>
  <c r="E41" i="5" s="1"/>
  <c r="L3" i="5"/>
  <c r="P3" i="5" s="1"/>
  <c r="L11" i="5"/>
  <c r="P11" i="5" s="1"/>
  <c r="L19" i="5"/>
  <c r="P19" i="5" s="1"/>
  <c r="L27" i="5"/>
  <c r="P27" i="5" s="1"/>
  <c r="L35" i="5"/>
  <c r="P35" i="5" s="1"/>
  <c r="L42" i="4"/>
  <c r="P42" i="4" s="1"/>
  <c r="I74" i="4"/>
  <c r="I75" i="4" s="1"/>
  <c r="J68" i="4" s="1"/>
  <c r="N38" i="4"/>
  <c r="L40" i="4"/>
  <c r="P40" i="4" s="1"/>
  <c r="J45" i="4"/>
  <c r="I48" i="4" s="1"/>
  <c r="S45" i="4"/>
  <c r="L7" i="4"/>
  <c r="P7" i="4" s="1"/>
  <c r="L15" i="4"/>
  <c r="P15" i="4" s="1"/>
  <c r="L23" i="4"/>
  <c r="P23" i="4" s="1"/>
  <c r="L31" i="4"/>
  <c r="P31" i="4" s="1"/>
  <c r="L41" i="4"/>
  <c r="P41" i="4" s="1"/>
  <c r="H48" i="4"/>
  <c r="P45" i="4"/>
  <c r="L45" i="4"/>
  <c r="N45" i="4"/>
  <c r="L14" i="4"/>
  <c r="P14" i="4" s="1"/>
  <c r="L22" i="4"/>
  <c r="P22" i="4" s="1"/>
  <c r="L6" i="4"/>
  <c r="P6" i="4" s="1"/>
  <c r="L30" i="4"/>
  <c r="P30" i="4" s="1"/>
  <c r="L3" i="4"/>
  <c r="P3" i="4" s="1"/>
  <c r="L11" i="4"/>
  <c r="P11" i="4" s="1"/>
  <c r="L19" i="4"/>
  <c r="P19" i="4" s="1"/>
  <c r="L27" i="4"/>
  <c r="P27" i="4" s="1"/>
  <c r="L35" i="4"/>
  <c r="P35" i="4" s="1"/>
  <c r="N3" i="4"/>
  <c r="L5" i="4"/>
  <c r="P5" i="4" s="1"/>
  <c r="L13" i="4"/>
  <c r="P13" i="4" s="1"/>
  <c r="L21" i="4"/>
  <c r="P21" i="4" s="1"/>
  <c r="L29" i="4"/>
  <c r="P29" i="4" s="1"/>
  <c r="S38" i="3"/>
  <c r="I66" i="3"/>
  <c r="I68" i="3" s="1"/>
  <c r="J62" i="3" s="1"/>
  <c r="I65" i="3"/>
  <c r="L5" i="3"/>
  <c r="P5" i="3" s="1"/>
  <c r="I63" i="3"/>
  <c r="L8" i="3"/>
  <c r="P8" i="3" s="1"/>
  <c r="I64" i="3"/>
  <c r="N4" i="3"/>
  <c r="N12" i="3"/>
  <c r="N20" i="3"/>
  <c r="N28" i="3"/>
  <c r="L3" i="3"/>
  <c r="P3" i="3" s="1"/>
  <c r="L11" i="3"/>
  <c r="P11" i="3" s="1"/>
  <c r="L19" i="3"/>
  <c r="P19" i="3" s="1"/>
  <c r="L27" i="3"/>
  <c r="P27" i="3" s="1"/>
  <c r="L35" i="3"/>
  <c r="P35" i="3" s="1"/>
  <c r="J38" i="3"/>
  <c r="I41" i="3" s="1"/>
  <c r="L7" i="3"/>
  <c r="P7" i="3" s="1"/>
  <c r="L15" i="3"/>
  <c r="P15" i="3" s="1"/>
  <c r="L23" i="3"/>
  <c r="P23" i="3" s="1"/>
  <c r="L31" i="3"/>
  <c r="P31" i="3" s="1"/>
  <c r="N8" i="1"/>
  <c r="N17" i="1"/>
  <c r="N25" i="1"/>
  <c r="N33" i="1"/>
  <c r="I67" i="1"/>
  <c r="N9" i="1"/>
  <c r="L26" i="1"/>
  <c r="P26" i="1" s="1"/>
  <c r="N3" i="1"/>
  <c r="N20" i="1"/>
  <c r="N36" i="1"/>
  <c r="L18" i="1"/>
  <c r="P18" i="1" s="1"/>
  <c r="N4" i="1"/>
  <c r="N13" i="1"/>
  <c r="N21" i="1"/>
  <c r="N29" i="1"/>
  <c r="N37" i="1"/>
  <c r="I63" i="1"/>
  <c r="I66" i="1"/>
  <c r="I65" i="1"/>
  <c r="I64" i="1"/>
  <c r="N10" i="2"/>
  <c r="N18" i="2"/>
  <c r="N24" i="2"/>
  <c r="N34" i="2"/>
  <c r="N8" i="2"/>
  <c r="N16" i="2"/>
  <c r="N26" i="2"/>
  <c r="N32" i="2"/>
  <c r="L15" i="2"/>
  <c r="P15" i="2" s="1"/>
  <c r="L23" i="2"/>
  <c r="P23" i="2" s="1"/>
  <c r="L31" i="2"/>
  <c r="P31" i="2" s="1"/>
  <c r="I64" i="2"/>
  <c r="N4" i="2"/>
  <c r="N12" i="2"/>
  <c r="N20" i="2"/>
  <c r="N28" i="2"/>
  <c r="N36" i="2"/>
  <c r="L6" i="2"/>
  <c r="P6" i="2" s="1"/>
  <c r="L14" i="2"/>
  <c r="P14" i="2" s="1"/>
  <c r="L22" i="2"/>
  <c r="P22" i="2" s="1"/>
  <c r="L30" i="2"/>
  <c r="P30" i="2" s="1"/>
  <c r="L5" i="2"/>
  <c r="P5" i="2" s="1"/>
  <c r="L13" i="2"/>
  <c r="P13" i="2" s="1"/>
  <c r="L21" i="2"/>
  <c r="P21" i="2" s="1"/>
  <c r="L29" i="2"/>
  <c r="P29" i="2" s="1"/>
  <c r="J38" i="2"/>
  <c r="H41" i="2" s="1"/>
  <c r="L7" i="2"/>
  <c r="P7" i="2" s="1"/>
  <c r="I68" i="2"/>
  <c r="J67" i="2" s="1"/>
  <c r="I61" i="1"/>
  <c r="S38" i="1"/>
  <c r="M41" i="1" s="1"/>
  <c r="O41" i="1" s="1"/>
  <c r="Q41" i="1" s="1"/>
  <c r="L16" i="1"/>
  <c r="P16" i="1" s="1"/>
  <c r="L12" i="1"/>
  <c r="P12" i="1" s="1"/>
  <c r="L28" i="1"/>
  <c r="P28" i="1" s="1"/>
  <c r="D41" i="1"/>
  <c r="AM58" i="18" l="1"/>
  <c r="AO13" i="18"/>
  <c r="AL13" i="18"/>
  <c r="AJ58" i="18"/>
  <c r="AI13" i="18"/>
  <c r="AG58" i="18"/>
  <c r="AC12" i="18"/>
  <c r="AA58" i="18" s="1"/>
  <c r="X58" i="18"/>
  <c r="Z13" i="18"/>
  <c r="W12" i="18"/>
  <c r="W13" i="18" s="1"/>
  <c r="U58" i="18"/>
  <c r="R58" i="18"/>
  <c r="T13" i="18"/>
  <c r="O68" i="4"/>
  <c r="O69" i="4"/>
  <c r="O74" i="4"/>
  <c r="O73" i="4"/>
  <c r="O72" i="4"/>
  <c r="L58" i="18"/>
  <c r="N13" i="18"/>
  <c r="I58" i="18"/>
  <c r="I62" i="18" s="1"/>
  <c r="K13" i="18"/>
  <c r="F61" i="18"/>
  <c r="D13" i="18"/>
  <c r="D15" i="18"/>
  <c r="D17" i="18" s="1"/>
  <c r="E17" i="18"/>
  <c r="D42" i="18"/>
  <c r="H13" i="18"/>
  <c r="AF2" i="17"/>
  <c r="AO2" i="17"/>
  <c r="AJ2" i="17"/>
  <c r="AM2" i="17"/>
  <c r="Y25" i="17"/>
  <c r="AL2" i="17"/>
  <c r="AG2" i="17"/>
  <c r="Q12" i="17"/>
  <c r="AB25" i="17"/>
  <c r="AC25" i="17" s="1"/>
  <c r="AC22" i="17"/>
  <c r="AC18" i="17"/>
  <c r="AC24" i="17"/>
  <c r="AC20" i="17"/>
  <c r="AC23" i="17"/>
  <c r="AC19" i="17"/>
  <c r="AC21" i="17"/>
  <c r="E12" i="17"/>
  <c r="AE2" i="17"/>
  <c r="Q25" i="17"/>
  <c r="U12" i="17"/>
  <c r="AI2" i="17"/>
  <c r="E25" i="17"/>
  <c r="AK2" i="17"/>
  <c r="J67" i="16"/>
  <c r="H41" i="16"/>
  <c r="N38" i="16"/>
  <c r="J40" i="16"/>
  <c r="J64" i="16"/>
  <c r="J62" i="16"/>
  <c r="J68" i="16"/>
  <c r="J71" i="14"/>
  <c r="J70" i="14"/>
  <c r="J75" i="14" s="1"/>
  <c r="I48" i="14"/>
  <c r="J47" i="14"/>
  <c r="L45" i="14"/>
  <c r="N45" i="14"/>
  <c r="E48" i="14"/>
  <c r="P45" i="14"/>
  <c r="C48" i="14"/>
  <c r="F48" i="14"/>
  <c r="F41" i="12"/>
  <c r="D41" i="12"/>
  <c r="L38" i="12"/>
  <c r="I68" i="12"/>
  <c r="J61" i="12" s="1"/>
  <c r="J65" i="12"/>
  <c r="J66" i="12"/>
  <c r="J63" i="12"/>
  <c r="J67" i="12"/>
  <c r="P38" i="12"/>
  <c r="N38" i="12"/>
  <c r="J62" i="12"/>
  <c r="I41" i="12"/>
  <c r="G41" i="12"/>
  <c r="J40" i="12"/>
  <c r="F41" i="11"/>
  <c r="J66" i="11"/>
  <c r="J65" i="11"/>
  <c r="J63" i="11"/>
  <c r="J62" i="11"/>
  <c r="J64" i="11"/>
  <c r="J67" i="11"/>
  <c r="I41" i="11"/>
  <c r="J40" i="11"/>
  <c r="L38" i="11"/>
  <c r="H41" i="11"/>
  <c r="P38" i="11"/>
  <c r="N38" i="11"/>
  <c r="C41" i="11"/>
  <c r="D41" i="11"/>
  <c r="J74" i="10"/>
  <c r="J71" i="10"/>
  <c r="J68" i="10"/>
  <c r="J75" i="10" s="1"/>
  <c r="J70" i="10"/>
  <c r="I68" i="8"/>
  <c r="J63" i="8" s="1"/>
  <c r="G41" i="7"/>
  <c r="J67" i="7"/>
  <c r="H41" i="7"/>
  <c r="J62" i="7"/>
  <c r="J67" i="8"/>
  <c r="D41" i="8"/>
  <c r="F41" i="8"/>
  <c r="I41" i="8"/>
  <c r="J40" i="8"/>
  <c r="L38" i="8"/>
  <c r="H41" i="8"/>
  <c r="P38" i="8"/>
  <c r="N38" i="8"/>
  <c r="C41" i="8"/>
  <c r="J65" i="8"/>
  <c r="G41" i="8"/>
  <c r="J65" i="7"/>
  <c r="J66" i="7"/>
  <c r="J63" i="7"/>
  <c r="J40" i="7"/>
  <c r="L38" i="7"/>
  <c r="N38" i="7"/>
  <c r="P38" i="7"/>
  <c r="C41" i="7"/>
  <c r="D41" i="7"/>
  <c r="J61" i="7"/>
  <c r="J68" i="7" s="1"/>
  <c r="I68" i="6"/>
  <c r="J64" i="6" s="1"/>
  <c r="J67" i="6"/>
  <c r="J63" i="6"/>
  <c r="F41" i="6"/>
  <c r="J40" i="6"/>
  <c r="L38" i="6"/>
  <c r="I41" i="6"/>
  <c r="H41" i="6"/>
  <c r="G41" i="6"/>
  <c r="P38" i="6"/>
  <c r="N38" i="6"/>
  <c r="E41" i="6"/>
  <c r="C41" i="6"/>
  <c r="J65" i="6"/>
  <c r="I68" i="5"/>
  <c r="J66" i="5" s="1"/>
  <c r="G41" i="5"/>
  <c r="C41" i="5"/>
  <c r="J40" i="5"/>
  <c r="L38" i="5"/>
  <c r="I41" i="5"/>
  <c r="H41" i="5"/>
  <c r="F41" i="5"/>
  <c r="P38" i="5"/>
  <c r="N38" i="5"/>
  <c r="D41" i="5"/>
  <c r="F48" i="4"/>
  <c r="E48" i="4"/>
  <c r="J47" i="4"/>
  <c r="C48" i="4"/>
  <c r="G48" i="4"/>
  <c r="D48" i="4"/>
  <c r="J71" i="4"/>
  <c r="J69" i="4"/>
  <c r="J72" i="4"/>
  <c r="J73" i="4"/>
  <c r="J70" i="4"/>
  <c r="J74" i="4"/>
  <c r="J66" i="3"/>
  <c r="J65" i="3"/>
  <c r="J67" i="3"/>
  <c r="J63" i="3"/>
  <c r="J61" i="3"/>
  <c r="J68" i="3" s="1"/>
  <c r="F41" i="3"/>
  <c r="C41" i="3"/>
  <c r="J40" i="3"/>
  <c r="L38" i="3"/>
  <c r="G41" i="3"/>
  <c r="P38" i="3"/>
  <c r="E41" i="3"/>
  <c r="D41" i="3"/>
  <c r="N38" i="3"/>
  <c r="H41" i="3"/>
  <c r="J64" i="3"/>
  <c r="I68" i="1"/>
  <c r="J62" i="1" s="1"/>
  <c r="J64" i="2"/>
  <c r="J66" i="2"/>
  <c r="J65" i="2"/>
  <c r="J63" i="2"/>
  <c r="C41" i="2"/>
  <c r="D41" i="2"/>
  <c r="J40" i="2"/>
  <c r="L38" i="2"/>
  <c r="F41" i="2"/>
  <c r="I41" i="2"/>
  <c r="G41" i="2"/>
  <c r="P38" i="2"/>
  <c r="N38" i="2"/>
  <c r="J61" i="2"/>
  <c r="J68" i="2" s="1"/>
  <c r="E41" i="2"/>
  <c r="J62" i="2"/>
  <c r="E41" i="1"/>
  <c r="L38" i="1"/>
  <c r="L41" i="1" s="1"/>
  <c r="F41" i="1"/>
  <c r="I41" i="1"/>
  <c r="H41" i="1"/>
  <c r="P38" i="1"/>
  <c r="C41" i="1"/>
  <c r="N38" i="1"/>
  <c r="J40" i="1"/>
  <c r="G41" i="1"/>
  <c r="AC13" i="18" l="1"/>
  <c r="L60" i="18"/>
  <c r="L62" i="18" s="1"/>
  <c r="L61" i="18" s="1"/>
  <c r="I61" i="18"/>
  <c r="E42" i="18"/>
  <c r="D50" i="18"/>
  <c r="E50" i="18" s="1"/>
  <c r="J65" i="1"/>
  <c r="J64" i="1"/>
  <c r="J67" i="1"/>
  <c r="AE23" i="17"/>
  <c r="AE20" i="17"/>
  <c r="AE18" i="17"/>
  <c r="AE19" i="17"/>
  <c r="AE22" i="17"/>
  <c r="AE21" i="17"/>
  <c r="AE24" i="17"/>
  <c r="J64" i="12"/>
  <c r="J68" i="12" s="1"/>
  <c r="J68" i="11"/>
  <c r="J62" i="8"/>
  <c r="J66" i="8"/>
  <c r="J64" i="8"/>
  <c r="J61" i="8"/>
  <c r="J68" i="8" s="1"/>
  <c r="J62" i="6"/>
  <c r="J66" i="6"/>
  <c r="J61" i="6"/>
  <c r="J68" i="6" s="1"/>
  <c r="J63" i="5"/>
  <c r="J61" i="5"/>
  <c r="J68" i="5" s="1"/>
  <c r="J65" i="5"/>
  <c r="J64" i="5"/>
  <c r="J67" i="5"/>
  <c r="J62" i="5"/>
  <c r="J75" i="4"/>
  <c r="J63" i="1"/>
  <c r="J61" i="1"/>
  <c r="J68" i="1" s="1"/>
  <c r="J66" i="1"/>
  <c r="O60" i="18" l="1"/>
  <c r="O62" i="18" s="1"/>
  <c r="O61" i="18" s="1"/>
  <c r="R60" i="18" l="1"/>
  <c r="R62" i="18" s="1"/>
  <c r="U60" i="18" s="1"/>
  <c r="U62" i="18" s="1"/>
  <c r="R61" i="18" l="1"/>
  <c r="X60" i="18"/>
  <c r="X62" i="18" s="1"/>
  <c r="U61" i="18"/>
  <c r="AA60" i="18" l="1"/>
  <c r="AA62" i="18" s="1"/>
  <c r="X61" i="18"/>
  <c r="AD60" i="18" l="1"/>
  <c r="AD62" i="18" s="1"/>
  <c r="AA61" i="18"/>
  <c r="AD61" i="18" l="1"/>
  <c r="AG60" i="18"/>
  <c r="AG62" i="18" s="1"/>
  <c r="AG61" i="18" l="1"/>
  <c r="AJ60" i="18"/>
  <c r="AJ62" i="18" s="1"/>
  <c r="AM60" i="18" l="1"/>
  <c r="AM62" i="18" s="1"/>
  <c r="AM61" i="18" s="1"/>
  <c r="AJ61" i="18"/>
</calcChain>
</file>

<file path=xl/sharedStrings.xml><?xml version="1.0" encoding="utf-8"?>
<sst xmlns="http://schemas.openxmlformats.org/spreadsheetml/2006/main" count="1515" uniqueCount="148">
  <si>
    <t>janvier</t>
  </si>
  <si>
    <t>Mardi</t>
  </si>
  <si>
    <t>Mercredi</t>
  </si>
  <si>
    <t>Lundi</t>
  </si>
  <si>
    <t>Jeudi</t>
  </si>
  <si>
    <t>Vendredi</t>
  </si>
  <si>
    <t>Samedi</t>
  </si>
  <si>
    <t>Dimanche</t>
  </si>
  <si>
    <t>CA HT
Pains</t>
  </si>
  <si>
    <t>CA HT
Vienn</t>
  </si>
  <si>
    <t>CA HT
Pâtiss</t>
  </si>
  <si>
    <t>CA HT
Snack</t>
  </si>
  <si>
    <t>CA HT
Chocolat</t>
  </si>
  <si>
    <t>CA HT
Glace</t>
  </si>
  <si>
    <t>CA HT
Négoce</t>
  </si>
  <si>
    <t>CA jour
Total HT</t>
  </si>
  <si>
    <t>Nbre Heures
Production</t>
  </si>
  <si>
    <t>Nbre Heures
Vente</t>
  </si>
  <si>
    <t>Nbre Heures
Total Jour</t>
  </si>
  <si>
    <t>Nbre
Clients</t>
  </si>
  <si>
    <t>Panier Moyen</t>
  </si>
  <si>
    <t>Total Mois</t>
  </si>
  <si>
    <t>CA JOUR
N-1</t>
  </si>
  <si>
    <t>DIFF
%</t>
  </si>
  <si>
    <t>CA JOUR
BUDGET</t>
  </si>
  <si>
    <t>MIX</t>
  </si>
  <si>
    <t>MIX PRODUITS</t>
  </si>
  <si>
    <t>PAINS</t>
  </si>
  <si>
    <t>VIENN</t>
  </si>
  <si>
    <t>PATISS</t>
  </si>
  <si>
    <t>SNACK</t>
  </si>
  <si>
    <t>CHOCOLAT</t>
  </si>
  <si>
    <t>GLACES</t>
  </si>
  <si>
    <t>NEGOCE</t>
  </si>
  <si>
    <t>COMMENTAIRES / EVENEMENTS</t>
  </si>
  <si>
    <t>MOYENNE CA JOUR</t>
  </si>
  <si>
    <t>TOTAL</t>
  </si>
  <si>
    <t>% SEM</t>
  </si>
  <si>
    <t>février</t>
  </si>
  <si>
    <t>MAI</t>
  </si>
  <si>
    <t>AVRIL</t>
  </si>
  <si>
    <t>MARS</t>
  </si>
  <si>
    <t>FEVRIER</t>
  </si>
  <si>
    <t>JANVIER</t>
  </si>
  <si>
    <t>NBRE JOURS OUVERTURE</t>
  </si>
  <si>
    <t>JUIN</t>
  </si>
  <si>
    <t>JUILLET</t>
  </si>
  <si>
    <t>AOUT</t>
  </si>
  <si>
    <t>SEPTEMBRE</t>
  </si>
  <si>
    <t>OCTOBRE</t>
  </si>
  <si>
    <t>NOVEMBRE</t>
  </si>
  <si>
    <t>DECEMBRE</t>
  </si>
  <si>
    <t>MOIS</t>
  </si>
  <si>
    <t>FÉVRIER</t>
  </si>
  <si>
    <t>AOÛT</t>
  </si>
  <si>
    <t>DÉCEMBRE</t>
  </si>
  <si>
    <t>CA HT PAINS</t>
  </si>
  <si>
    <t>CA HT VIENNOISERIES</t>
  </si>
  <si>
    <t>CA HT PATISSERIES</t>
  </si>
  <si>
    <t>CA HT SNACK</t>
  </si>
  <si>
    <t>CA HT CHOCOLAT</t>
  </si>
  <si>
    <t>CA HT GLACES</t>
  </si>
  <si>
    <t>CA HT NEGOCE</t>
  </si>
  <si>
    <t>CA HT TOTAL</t>
  </si>
  <si>
    <t>N-1</t>
  </si>
  <si>
    <t>N</t>
  </si>
  <si>
    <t>EVOL</t>
  </si>
  <si>
    <t>n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</si>
  <si>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</si>
  <si>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</si>
  <si>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</si>
  <si>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</si>
  <si>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</si>
  <si>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</si>
  <si>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</si>
  <si>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</si>
  <si>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</si>
  <si>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</si>
  <si>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n-1</t>
  </si>
  <si>
    <t>Budget</t>
  </si>
  <si>
    <t>budget</t>
  </si>
  <si>
    <t>CLIENTS MOY JOUR</t>
  </si>
  <si>
    <t>TICKET MOYEN</t>
  </si>
  <si>
    <t>nbre heures</t>
  </si>
  <si>
    <t>% MS Hors Direction</t>
  </si>
  <si>
    <t>valeur MS</t>
  </si>
  <si>
    <t xml:space="preserve">taux moyen </t>
  </si>
  <si>
    <t>masse salariale Hors Direction</t>
  </si>
  <si>
    <t>REPARTITION HEURES SEMAINES</t>
  </si>
  <si>
    <t>% JOUR</t>
  </si>
  <si>
    <t>NBRE HEURES</t>
  </si>
  <si>
    <t>BUDGET</t>
  </si>
  <si>
    <t>TOTAL REEL N-1</t>
  </si>
  <si>
    <t>CLIENTS</t>
  </si>
  <si>
    <t>TM HT</t>
  </si>
  <si>
    <t>Achat Matières Premières</t>
  </si>
  <si>
    <t>%</t>
  </si>
  <si>
    <t>Achat Emballages</t>
  </si>
  <si>
    <t>MARGE BRUTE</t>
  </si>
  <si>
    <t>CHARGES EXTERNES</t>
  </si>
  <si>
    <t>Electricité</t>
  </si>
  <si>
    <t>Eau</t>
  </si>
  <si>
    <t>Carburant</t>
  </si>
  <si>
    <t>Petit Equipement</t>
  </si>
  <si>
    <t>Produits d'entretien</t>
  </si>
  <si>
    <t>Fournitures administratives</t>
  </si>
  <si>
    <t>Vêtements de travail</t>
  </si>
  <si>
    <t>Loyers</t>
  </si>
  <si>
    <t>Location TPE</t>
  </si>
  <si>
    <t>Locations Caisses</t>
  </si>
  <si>
    <t>Entretien et réparations</t>
  </si>
  <si>
    <t>Entretien Véhicules</t>
  </si>
  <si>
    <t>Assurances</t>
  </si>
  <si>
    <t>Honoraires</t>
  </si>
  <si>
    <t>Contentieux</t>
  </si>
  <si>
    <t>Publicité</t>
  </si>
  <si>
    <t>Missions Réceptions</t>
  </si>
  <si>
    <t>Frais postaux</t>
  </si>
  <si>
    <t>Services Bancaires</t>
  </si>
  <si>
    <t>Frais Télécomunications</t>
  </si>
  <si>
    <t>Dons</t>
  </si>
  <si>
    <t>Divers</t>
  </si>
  <si>
    <t>TOTAL CHARGES EXTERNES</t>
  </si>
  <si>
    <t>VALEUR AJOUTEE</t>
  </si>
  <si>
    <t>CHARGES DE PERSONNEL</t>
  </si>
  <si>
    <t>Salaires Bruts Salariés</t>
  </si>
  <si>
    <t>Charges Sociales Salariés</t>
  </si>
  <si>
    <t>Rémunération Nette Dirigeant</t>
  </si>
  <si>
    <t>Cotisations TNS</t>
  </si>
  <si>
    <t>TOTAL Charges de personnel</t>
  </si>
  <si>
    <t>EBE</t>
  </si>
  <si>
    <t>Impôts et Taxes</t>
  </si>
  <si>
    <t>Dotations aux amortissements</t>
  </si>
  <si>
    <t>Résultat d'Exploitation</t>
  </si>
  <si>
    <t>Charges Financières</t>
  </si>
  <si>
    <t>RCAI</t>
  </si>
  <si>
    <t>Impots sur les Bénéfices</t>
  </si>
  <si>
    <t>Résultat après impots</t>
  </si>
  <si>
    <t>CAPACITE D'AUTOFINANCEMENT (CAF)</t>
  </si>
  <si>
    <t>CAF</t>
  </si>
  <si>
    <t>Remboursement des emprunts</t>
  </si>
  <si>
    <t>AUTOFINANCEMENT NET</t>
  </si>
  <si>
    <t>ENCAISSEMENTS</t>
  </si>
  <si>
    <t>DECAISSEMENTS</t>
  </si>
  <si>
    <t>SOLDE PRECEDENT</t>
  </si>
  <si>
    <t>VARIATION</t>
  </si>
  <si>
    <t>SOLDE TRESORERIE</t>
  </si>
  <si>
    <t>TRESORERIE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</si>
</sst>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C]d\-mmm;@"/>
    <numFmt numFmtId="165" formatCode="#,##0.00\ &quot;€&quot;"/>
    <numFmt numFmtId="166" formatCode="0.0%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0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5" xfId="0" applyBorder="1"/>
    <xf numFmtId="0" fontId="0" fillId="0" borderId="7" xfId="0" applyBorder="1" applyAlignment="1">
      <alignment horizontal="right"/>
    </xf>
    <xf numFmtId="164" fontId="0" fillId="0" borderId="15" xfId="0" applyNumberFormat="1" applyBorder="1" applyAlignment="1">
      <alignment horizontal="lef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left"/>
    </xf>
    <xf numFmtId="164" fontId="0" fillId="0" borderId="17" xfId="0" applyNumberFormat="1" applyBorder="1" applyAlignment="1">
      <alignment horizontal="left"/>
    </xf>
    <xf numFmtId="0" fontId="0" fillId="0" borderId="4" xfId="0" applyBorder="1"/>
    <xf numFmtId="0" fontId="1" fillId="0" borderId="27" xfId="0" applyFont="1" applyBorder="1"/>
    <xf numFmtId="0" fontId="0" fillId="0" borderId="8" xfId="0" applyBorder="1"/>
    <xf numFmtId="0" fontId="0" fillId="0" borderId="15" xfId="0" applyBorder="1"/>
    <xf numFmtId="0" fontId="0" fillId="0" borderId="17" xfId="0" applyBorder="1"/>
    <xf numFmtId="0" fontId="0" fillId="0" borderId="11" xfId="0" applyBorder="1" applyAlignment="1">
      <alignment horizontal="right"/>
    </xf>
    <xf numFmtId="164" fontId="0" fillId="0" borderId="28" xfId="0" applyNumberFormat="1" applyBorder="1" applyAlignment="1">
      <alignment horizontal="left"/>
    </xf>
    <xf numFmtId="0" fontId="0" fillId="0" borderId="12" xfId="0" applyBorder="1"/>
    <xf numFmtId="0" fontId="0" fillId="0" borderId="28" xfId="0" applyBorder="1"/>
    <xf numFmtId="0" fontId="0" fillId="0" borderId="28" xfId="0" applyBorder="1" applyAlignment="1">
      <alignment horizontal="left"/>
    </xf>
    <xf numFmtId="0" fontId="0" fillId="0" borderId="7" xfId="0" applyBorder="1"/>
    <xf numFmtId="0" fontId="0" fillId="0" borderId="16" xfId="0" applyBorder="1"/>
    <xf numFmtId="0" fontId="0" fillId="0" borderId="11" xfId="0" applyBorder="1"/>
    <xf numFmtId="0" fontId="1" fillId="0" borderId="35" xfId="0" applyFont="1" applyBorder="1"/>
    <xf numFmtId="0" fontId="0" fillId="0" borderId="38" xfId="0" applyBorder="1"/>
    <xf numFmtId="0" fontId="0" fillId="0" borderId="39" xfId="0" applyBorder="1"/>
    <xf numFmtId="0" fontId="0" fillId="0" borderId="19" xfId="0" applyBorder="1"/>
    <xf numFmtId="0" fontId="0" fillId="4" borderId="35" xfId="0" applyFill="1" applyBorder="1"/>
    <xf numFmtId="0" fontId="0" fillId="4" borderId="27" xfId="0" applyFill="1" applyBorder="1"/>
    <xf numFmtId="165" fontId="0" fillId="0" borderId="7" xfId="0" applyNumberFormat="1" applyBorder="1"/>
    <xf numFmtId="165" fontId="0" fillId="0" borderId="8" xfId="0" applyNumberFormat="1" applyBorder="1"/>
    <xf numFmtId="165" fontId="0" fillId="0" borderId="15" xfId="0" applyNumberFormat="1" applyBorder="1"/>
    <xf numFmtId="165" fontId="0" fillId="3" borderId="7" xfId="0" applyNumberFormat="1" applyFill="1" applyBorder="1"/>
    <xf numFmtId="165" fontId="0" fillId="0" borderId="16" xfId="0" applyNumberFormat="1" applyBorder="1"/>
    <xf numFmtId="165" fontId="0" fillId="0" borderId="1" xfId="0" applyNumberFormat="1" applyBorder="1"/>
    <xf numFmtId="165" fontId="0" fillId="0" borderId="17" xfId="0" applyNumberFormat="1" applyBorder="1"/>
    <xf numFmtId="165" fontId="0" fillId="3" borderId="16" xfId="0" applyNumberFormat="1" applyFill="1" applyBorder="1"/>
    <xf numFmtId="165" fontId="0" fillId="0" borderId="11" xfId="0" applyNumberFormat="1" applyBorder="1"/>
    <xf numFmtId="165" fontId="0" fillId="0" borderId="12" xfId="0" applyNumberFormat="1" applyBorder="1"/>
    <xf numFmtId="165" fontId="0" fillId="0" borderId="28" xfId="0" applyNumberFormat="1" applyBorder="1"/>
    <xf numFmtId="165" fontId="0" fillId="3" borderId="11" xfId="0" applyNumberFormat="1" applyFill="1" applyBorder="1"/>
    <xf numFmtId="165" fontId="1" fillId="0" borderId="35" xfId="0" applyNumberFormat="1" applyFont="1" applyBorder="1"/>
    <xf numFmtId="165" fontId="0" fillId="0" borderId="0" xfId="0" applyNumberFormat="1"/>
    <xf numFmtId="165" fontId="0" fillId="3" borderId="15" xfId="0" applyNumberFormat="1" applyFill="1" applyBorder="1"/>
    <xf numFmtId="165" fontId="0" fillId="3" borderId="17" xfId="0" applyNumberFormat="1" applyFill="1" applyBorder="1"/>
    <xf numFmtId="165" fontId="0" fillId="3" borderId="28" xfId="0" applyNumberFormat="1" applyFill="1" applyBorder="1"/>
    <xf numFmtId="10" fontId="0" fillId="0" borderId="0" xfId="0" applyNumberFormat="1"/>
    <xf numFmtId="10" fontId="0" fillId="4" borderId="15" xfId="0" applyNumberFormat="1" applyFill="1" applyBorder="1"/>
    <xf numFmtId="10" fontId="0" fillId="4" borderId="17" xfId="0" applyNumberFormat="1" applyFill="1" applyBorder="1"/>
    <xf numFmtId="10" fontId="0" fillId="4" borderId="28" xfId="0" applyNumberFormat="1" applyFill="1" applyBorder="1"/>
    <xf numFmtId="10" fontId="0" fillId="4" borderId="27" xfId="0" applyNumberFormat="1" applyFill="1" applyBorder="1"/>
    <xf numFmtId="165" fontId="1" fillId="0" borderId="33" xfId="0" applyNumberFormat="1" applyFont="1" applyBorder="1"/>
    <xf numFmtId="165" fontId="1" fillId="0" borderId="9" xfId="0" applyNumberFormat="1" applyFont="1" applyBorder="1"/>
    <xf numFmtId="165" fontId="1" fillId="0" borderId="10" xfId="0" applyNumberFormat="1" applyFont="1" applyBorder="1"/>
    <xf numFmtId="0" fontId="1" fillId="3" borderId="46" xfId="0" applyFont="1" applyFill="1" applyBorder="1" applyAlignment="1">
      <alignment horizontal="center"/>
    </xf>
    <xf numFmtId="0" fontId="1" fillId="3" borderId="47" xfId="0" applyFont="1" applyFill="1" applyBorder="1" applyAlignment="1">
      <alignment horizontal="center"/>
    </xf>
    <xf numFmtId="10" fontId="2" fillId="0" borderId="11" xfId="0" applyNumberFormat="1" applyFont="1" applyBorder="1"/>
    <xf numFmtId="10" fontId="2" fillId="0" borderId="12" xfId="0" applyNumberFormat="1" applyFont="1" applyBorder="1"/>
    <xf numFmtId="165" fontId="2" fillId="3" borderId="33" xfId="0" applyNumberFormat="1" applyFont="1" applyFill="1" applyBorder="1"/>
    <xf numFmtId="165" fontId="2" fillId="3" borderId="27" xfId="0" applyNumberFormat="1" applyFont="1" applyFill="1" applyBorder="1"/>
    <xf numFmtId="0" fontId="1" fillId="0" borderId="0" xfId="0" applyFont="1"/>
    <xf numFmtId="165" fontId="0" fillId="0" borderId="1" xfId="0" applyNumberForma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165" fontId="1" fillId="0" borderId="1" xfId="0" applyNumberFormat="1" applyFont="1" applyBorder="1"/>
    <xf numFmtId="10" fontId="1" fillId="0" borderId="1" xfId="0" applyNumberFormat="1" applyFont="1" applyBorder="1"/>
    <xf numFmtId="165" fontId="0" fillId="0" borderId="35" xfId="0" applyNumberFormat="1" applyBorder="1"/>
    <xf numFmtId="0" fontId="0" fillId="4" borderId="38" xfId="0" applyFill="1" applyBorder="1"/>
    <xf numFmtId="0" fontId="0" fillId="4" borderId="39" xfId="0" applyFill="1" applyBorder="1"/>
    <xf numFmtId="0" fontId="0" fillId="4" borderId="19" xfId="0" applyFill="1" applyBorder="1"/>
    <xf numFmtId="0" fontId="1" fillId="4" borderId="24" xfId="0" applyFont="1" applyFill="1" applyBorder="1"/>
    <xf numFmtId="0" fontId="0" fillId="4" borderId="0" xfId="0" applyFill="1"/>
    <xf numFmtId="0" fontId="2" fillId="0" borderId="26" xfId="0" applyFont="1" applyBorder="1"/>
    <xf numFmtId="0" fontId="1" fillId="3" borderId="49" xfId="0" applyFont="1" applyFill="1" applyBorder="1" applyAlignment="1">
      <alignment horizontal="center"/>
    </xf>
    <xf numFmtId="10" fontId="2" fillId="0" borderId="32" xfId="0" applyNumberFormat="1" applyFont="1" applyBorder="1"/>
    <xf numFmtId="1" fontId="0" fillId="0" borderId="0" xfId="0" applyNumberFormat="1"/>
    <xf numFmtId="1" fontId="0" fillId="0" borderId="1" xfId="0" applyNumberFormat="1" applyBorder="1"/>
    <xf numFmtId="1" fontId="1" fillId="0" borderId="4" xfId="0" applyNumberFormat="1" applyFont="1" applyBorder="1"/>
    <xf numFmtId="0" fontId="11" fillId="0" borderId="0" xfId="0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10" fontId="11" fillId="0" borderId="0" xfId="0" applyNumberFormat="1" applyFont="1"/>
    <xf numFmtId="0" fontId="7" fillId="5" borderId="6" xfId="0" applyFont="1" applyFill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7" fillId="6" borderId="54" xfId="0" applyFont="1" applyFill="1" applyBorder="1" applyAlignment="1" applyProtection="1">
      <alignment horizontal="center"/>
      <protection locked="0"/>
    </xf>
    <xf numFmtId="0" fontId="9" fillId="6" borderId="55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9" fillId="6" borderId="58" xfId="0" applyFont="1" applyFill="1" applyBorder="1" applyAlignment="1" applyProtection="1">
      <alignment horizontal="center"/>
      <protection locked="0"/>
    </xf>
    <xf numFmtId="0" fontId="9" fillId="6" borderId="49" xfId="0" applyFont="1" applyFill="1" applyBorder="1" applyAlignment="1" applyProtection="1">
      <alignment horizontal="center"/>
      <protection locked="0"/>
    </xf>
    <xf numFmtId="0" fontId="6" fillId="6" borderId="49" xfId="0" applyFont="1" applyFill="1" applyBorder="1" applyAlignment="1" applyProtection="1">
      <alignment horizontal="center"/>
      <protection locked="0"/>
    </xf>
    <xf numFmtId="0" fontId="7" fillId="6" borderId="47" xfId="0" applyFont="1" applyFill="1" applyBorder="1" applyAlignment="1" applyProtection="1">
      <alignment horizontal="center"/>
      <protection locked="0"/>
    </xf>
    <xf numFmtId="0" fontId="7" fillId="6" borderId="48" xfId="0" applyFont="1" applyFill="1" applyBorder="1" applyAlignment="1" applyProtection="1">
      <alignment horizontal="center"/>
      <protection locked="0"/>
    </xf>
    <xf numFmtId="0" fontId="7" fillId="0" borderId="54" xfId="0" applyFont="1" applyBorder="1" applyProtection="1">
      <protection locked="0"/>
    </xf>
    <xf numFmtId="0" fontId="5" fillId="0" borderId="31" xfId="0" applyFont="1" applyBorder="1" applyProtection="1">
      <protection locked="0"/>
    </xf>
    <xf numFmtId="0" fontId="13" fillId="0" borderId="31" xfId="0" applyFont="1" applyBorder="1" applyProtection="1">
      <protection locked="0"/>
    </xf>
    <xf numFmtId="1" fontId="7" fillId="0" borderId="8" xfId="0" applyNumberFormat="1" applyFont="1" applyBorder="1" applyProtection="1">
      <protection locked="0"/>
    </xf>
    <xf numFmtId="166" fontId="7" fillId="0" borderId="15" xfId="0" applyNumberFormat="1" applyFont="1" applyBorder="1" applyProtection="1">
      <protection locked="0"/>
    </xf>
    <xf numFmtId="0" fontId="7" fillId="0" borderId="31" xfId="0" applyFont="1" applyBorder="1" applyProtection="1">
      <protection locked="0"/>
    </xf>
    <xf numFmtId="0" fontId="7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0" fillId="0" borderId="0" xfId="0" applyProtection="1">
      <protection locked="0"/>
    </xf>
    <xf numFmtId="0" fontId="7" fillId="0" borderId="56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9" fillId="0" borderId="3" xfId="0" applyFont="1" applyBorder="1" applyProtection="1">
      <protection locked="0"/>
    </xf>
    <xf numFmtId="1" fontId="7" fillId="0" borderId="1" xfId="0" applyNumberFormat="1" applyFont="1" applyBorder="1" applyProtection="1">
      <protection locked="0"/>
    </xf>
    <xf numFmtId="166" fontId="7" fillId="0" borderId="17" xfId="0" applyNumberFormat="1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7" fillId="0" borderId="57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9" fillId="0" borderId="22" xfId="0" applyFont="1" applyBorder="1" applyProtection="1">
      <protection locked="0"/>
    </xf>
    <xf numFmtId="1" fontId="7" fillId="0" borderId="4" xfId="0" applyNumberFormat="1" applyFont="1" applyBorder="1" applyProtection="1">
      <protection locked="0"/>
    </xf>
    <xf numFmtId="166" fontId="7" fillId="0" borderId="21" xfId="0" applyNumberFormat="1" applyFont="1" applyBorder="1" applyProtection="1">
      <protection locked="0"/>
    </xf>
    <xf numFmtId="0" fontId="7" fillId="0" borderId="22" xfId="0" applyFont="1" applyBorder="1" applyProtection="1">
      <protection locked="0"/>
    </xf>
    <xf numFmtId="0" fontId="8" fillId="0" borderId="6" xfId="0" applyFont="1" applyBorder="1" applyProtection="1">
      <protection locked="0"/>
    </xf>
    <xf numFmtId="0" fontId="8" fillId="0" borderId="25" xfId="0" applyFont="1" applyBorder="1" applyProtection="1">
      <protection locked="0"/>
    </xf>
    <xf numFmtId="0" fontId="10" fillId="0" borderId="25" xfId="0" applyFont="1" applyBorder="1" applyProtection="1">
      <protection locked="0"/>
    </xf>
    <xf numFmtId="1" fontId="8" fillId="0" borderId="26" xfId="0" applyNumberFormat="1" applyFont="1" applyBorder="1" applyProtection="1">
      <protection locked="0"/>
    </xf>
    <xf numFmtId="166" fontId="8" fillId="0" borderId="27" xfId="0" applyNumberFormat="1" applyFont="1" applyBorder="1" applyProtection="1">
      <protection locked="0"/>
    </xf>
    <xf numFmtId="0" fontId="8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2" fillId="0" borderId="9" xfId="0" applyFont="1" applyBorder="1"/>
    <xf numFmtId="165" fontId="2" fillId="3" borderId="10" xfId="0" applyNumberFormat="1" applyFont="1" applyFill="1" applyBorder="1"/>
    <xf numFmtId="1" fontId="1" fillId="0" borderId="11" xfId="0" applyNumberFormat="1" applyFont="1" applyBorder="1" applyAlignment="1">
      <alignment horizontal="center"/>
    </xf>
    <xf numFmtId="165" fontId="1" fillId="0" borderId="28" xfId="0" applyNumberFormat="1" applyFont="1" applyBorder="1" applyAlignment="1">
      <alignment horizontal="center"/>
    </xf>
    <xf numFmtId="165" fontId="0" fillId="0" borderId="40" xfId="0" applyNumberFormat="1" applyBorder="1"/>
    <xf numFmtId="165" fontId="1" fillId="0" borderId="61" xfId="0" applyNumberFormat="1" applyFont="1" applyBorder="1" applyAlignment="1">
      <alignment horizontal="center"/>
    </xf>
    <xf numFmtId="165" fontId="0" fillId="0" borderId="33" xfId="0" applyNumberFormat="1" applyBorder="1"/>
    <xf numFmtId="0" fontId="1" fillId="0" borderId="33" xfId="0" applyFont="1" applyBorder="1"/>
    <xf numFmtId="0" fontId="1" fillId="0" borderId="10" xfId="0" applyFont="1" applyBorder="1"/>
    <xf numFmtId="165" fontId="0" fillId="0" borderId="12" xfId="0" applyNumberForma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165" fontId="1" fillId="2" borderId="29" xfId="0" applyNumberFormat="1" applyFont="1" applyFill="1" applyBorder="1" applyAlignment="1">
      <alignment horizontal="center"/>
    </xf>
    <xf numFmtId="165" fontId="1" fillId="2" borderId="5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10" fontId="0" fillId="2" borderId="1" xfId="0" applyNumberFormat="1" applyFill="1" applyBorder="1"/>
    <xf numFmtId="0" fontId="13" fillId="0" borderId="1" xfId="0" applyFont="1" applyBorder="1" applyProtection="1">
      <protection locked="0"/>
    </xf>
    <xf numFmtId="0" fontId="9" fillId="0" borderId="1" xfId="0" applyFont="1" applyBorder="1" applyProtection="1">
      <protection locked="0"/>
    </xf>
    <xf numFmtId="166" fontId="7" fillId="0" borderId="16" xfId="0" applyNumberFormat="1" applyFont="1" applyBorder="1" applyProtection="1">
      <protection locked="0"/>
    </xf>
    <xf numFmtId="1" fontId="8" fillId="0" borderId="12" xfId="0" applyNumberFormat="1" applyFont="1" applyBorder="1" applyProtection="1">
      <protection locked="0"/>
    </xf>
    <xf numFmtId="166" fontId="7" fillId="0" borderId="20" xfId="0" applyNumberFormat="1" applyFont="1" applyBorder="1" applyProtection="1">
      <protection locked="0"/>
    </xf>
    <xf numFmtId="1" fontId="1" fillId="0" borderId="17" xfId="0" applyNumberFormat="1" applyFont="1" applyBorder="1" applyProtection="1">
      <protection locked="0"/>
    </xf>
    <xf numFmtId="1" fontId="1" fillId="0" borderId="21" xfId="0" applyNumberFormat="1" applyFont="1" applyBorder="1" applyProtection="1">
      <protection locked="0"/>
    </xf>
    <xf numFmtId="10" fontId="1" fillId="4" borderId="10" xfId="0" applyNumberFormat="1" applyFont="1" applyFill="1" applyBorder="1"/>
    <xf numFmtId="0" fontId="6" fillId="0" borderId="7" xfId="0" applyFont="1" applyBorder="1" applyProtection="1">
      <protection locked="0"/>
    </xf>
    <xf numFmtId="0" fontId="6" fillId="0" borderId="12" xfId="0" applyFont="1" applyBorder="1"/>
    <xf numFmtId="166" fontId="6" fillId="0" borderId="20" xfId="0" applyNumberFormat="1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6" fillId="0" borderId="1" xfId="0" applyFont="1" applyBorder="1"/>
    <xf numFmtId="0" fontId="7" fillId="0" borderId="4" xfId="0" applyFont="1" applyBorder="1" applyProtection="1">
      <protection locked="0"/>
    </xf>
    <xf numFmtId="1" fontId="6" fillId="0" borderId="8" xfId="0" applyNumberFormat="1" applyFont="1" applyBorder="1" applyProtection="1">
      <protection locked="0"/>
    </xf>
    <xf numFmtId="0" fontId="6" fillId="0" borderId="7" xfId="0" applyFont="1" applyBorder="1"/>
    <xf numFmtId="1" fontId="8" fillId="0" borderId="8" xfId="0" applyNumberFormat="1" applyFont="1" applyBorder="1" applyProtection="1">
      <protection locked="0"/>
    </xf>
    <xf numFmtId="1" fontId="1" fillId="0" borderId="12" xfId="0" applyNumberFormat="1" applyFont="1" applyBorder="1"/>
    <xf numFmtId="0" fontId="8" fillId="4" borderId="35" xfId="0" applyFont="1" applyFill="1" applyBorder="1" applyProtection="1">
      <protection locked="0"/>
    </xf>
    <xf numFmtId="1" fontId="8" fillId="4" borderId="26" xfId="0" applyNumberFormat="1" applyFont="1" applyFill="1" applyBorder="1" applyProtection="1">
      <protection locked="0"/>
    </xf>
    <xf numFmtId="9" fontId="8" fillId="4" borderId="26" xfId="0" applyNumberFormat="1" applyFont="1" applyFill="1" applyBorder="1" applyProtection="1">
      <protection locked="0"/>
    </xf>
    <xf numFmtId="9" fontId="8" fillId="4" borderId="27" xfId="0" applyNumberFormat="1" applyFont="1" applyFill="1" applyBorder="1" applyProtection="1">
      <protection locked="0"/>
    </xf>
    <xf numFmtId="0" fontId="0" fillId="4" borderId="26" xfId="0" applyFill="1" applyBorder="1"/>
    <xf numFmtId="1" fontId="1" fillId="4" borderId="26" xfId="0" applyNumberFormat="1" applyFont="1" applyFill="1" applyBorder="1"/>
    <xf numFmtId="10" fontId="5" fillId="0" borderId="1" xfId="0" applyNumberFormat="1" applyFont="1" applyBorder="1"/>
    <xf numFmtId="10" fontId="0" fillId="0" borderId="8" xfId="0" applyNumberFormat="1" applyBorder="1"/>
    <xf numFmtId="0" fontId="3" fillId="0" borderId="4" xfId="0" applyFont="1" applyBorder="1"/>
    <xf numFmtId="10" fontId="3" fillId="0" borderId="4" xfId="0" applyNumberFormat="1" applyFont="1" applyBorder="1"/>
    <xf numFmtId="0" fontId="6" fillId="0" borderId="16" xfId="0" applyFont="1" applyBorder="1"/>
    <xf numFmtId="0" fontId="3" fillId="0" borderId="20" xfId="0" applyFont="1" applyBorder="1"/>
    <xf numFmtId="0" fontId="3" fillId="0" borderId="11" xfId="0" applyFont="1" applyBorder="1"/>
    <xf numFmtId="0" fontId="3" fillId="0" borderId="12" xfId="0" applyFont="1" applyBorder="1"/>
    <xf numFmtId="10" fontId="3" fillId="0" borderId="12" xfId="0" applyNumberFormat="1" applyFont="1" applyBorder="1"/>
    <xf numFmtId="0" fontId="6" fillId="0" borderId="46" xfId="0" applyFont="1" applyBorder="1"/>
    <xf numFmtId="9" fontId="8" fillId="4" borderId="53" xfId="0" applyNumberFormat="1" applyFont="1" applyFill="1" applyBorder="1" applyProtection="1">
      <protection locked="0"/>
    </xf>
    <xf numFmtId="10" fontId="5" fillId="0" borderId="2" xfId="0" applyNumberFormat="1" applyFont="1" applyBorder="1"/>
    <xf numFmtId="10" fontId="3" fillId="0" borderId="61" xfId="0" applyNumberFormat="1" applyFont="1" applyBorder="1"/>
    <xf numFmtId="10" fontId="3" fillId="0" borderId="51" xfId="0" applyNumberFormat="1" applyFont="1" applyBorder="1"/>
    <xf numFmtId="9" fontId="8" fillId="4" borderId="45" xfId="0" applyNumberFormat="1" applyFont="1" applyFill="1" applyBorder="1" applyProtection="1">
      <protection locked="0"/>
    </xf>
    <xf numFmtId="1" fontId="1" fillId="4" borderId="27" xfId="0" applyNumberFormat="1" applyFont="1" applyFill="1" applyBorder="1"/>
    <xf numFmtId="0" fontId="6" fillId="0" borderId="34" xfId="0" applyFont="1" applyBorder="1"/>
    <xf numFmtId="10" fontId="5" fillId="0" borderId="12" xfId="0" applyNumberFormat="1" applyFont="1" applyBorder="1"/>
    <xf numFmtId="1" fontId="0" fillId="0" borderId="12" xfId="0" applyNumberFormat="1" applyBorder="1"/>
    <xf numFmtId="0" fontId="0" fillId="0" borderId="52" xfId="0" applyBorder="1"/>
    <xf numFmtId="9" fontId="8" fillId="0" borderId="52" xfId="0" applyNumberFormat="1" applyFont="1" applyBorder="1" applyProtection="1">
      <protection locked="0"/>
    </xf>
    <xf numFmtId="10" fontId="5" fillId="0" borderId="61" xfId="0" applyNumberFormat="1" applyFont="1" applyBorder="1"/>
    <xf numFmtId="0" fontId="0" fillId="0" borderId="20" xfId="0" applyBorder="1"/>
    <xf numFmtId="0" fontId="0" fillId="0" borderId="21" xfId="0" applyBorder="1"/>
    <xf numFmtId="0" fontId="0" fillId="0" borderId="29" xfId="0" applyBorder="1"/>
    <xf numFmtId="0" fontId="0" fillId="0" borderId="30" xfId="0" applyBorder="1"/>
    <xf numFmtId="0" fontId="9" fillId="0" borderId="4" xfId="0" applyFont="1" applyBorder="1" applyProtection="1">
      <protection locked="0"/>
    </xf>
    <xf numFmtId="1" fontId="6" fillId="0" borderId="5" xfId="0" applyNumberFormat="1" applyFont="1" applyBorder="1"/>
    <xf numFmtId="1" fontId="6" fillId="0" borderId="30" xfId="0" applyNumberFormat="1" applyFont="1" applyBorder="1"/>
    <xf numFmtId="166" fontId="8" fillId="4" borderId="35" xfId="0" applyNumberFormat="1" applyFont="1" applyFill="1" applyBorder="1" applyProtection="1">
      <protection locked="0"/>
    </xf>
    <xf numFmtId="0" fontId="10" fillId="4" borderId="26" xfId="0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0" fillId="4" borderId="1" xfId="0" applyFill="1" applyBorder="1"/>
    <xf numFmtId="0" fontId="7" fillId="4" borderId="1" xfId="0" applyFont="1" applyFill="1" applyBorder="1"/>
    <xf numFmtId="0" fontId="6" fillId="0" borderId="20" xfId="0" applyFont="1" applyBorder="1" applyProtection="1">
      <protection locked="0"/>
    </xf>
    <xf numFmtId="165" fontId="6" fillId="0" borderId="4" xfId="0" applyNumberFormat="1" applyFont="1" applyBorder="1"/>
    <xf numFmtId="0" fontId="0" fillId="0" borderId="51" xfId="0" applyBorder="1"/>
    <xf numFmtId="165" fontId="6" fillId="0" borderId="21" xfId="0" applyNumberFormat="1" applyFont="1" applyBorder="1"/>
    <xf numFmtId="0" fontId="6" fillId="0" borderId="11" xfId="0" applyFont="1" applyBorder="1"/>
    <xf numFmtId="0" fontId="0" fillId="0" borderId="41" xfId="0" applyBorder="1"/>
    <xf numFmtId="10" fontId="0" fillId="0" borderId="41" xfId="0" applyNumberFormat="1" applyBorder="1"/>
    <xf numFmtId="9" fontId="8" fillId="0" borderId="61" xfId="0" applyNumberFormat="1" applyFont="1" applyBorder="1" applyProtection="1">
      <protection locked="0"/>
    </xf>
    <xf numFmtId="1" fontId="8" fillId="0" borderId="1" xfId="0" applyNumberFormat="1" applyFont="1" applyBorder="1" applyProtection="1">
      <protection locked="0"/>
    </xf>
    <xf numFmtId="10" fontId="7" fillId="0" borderId="1" xfId="0" applyNumberFormat="1" applyFont="1" applyBorder="1" applyProtection="1">
      <protection locked="0"/>
    </xf>
    <xf numFmtId="1" fontId="1" fillId="4" borderId="2" xfId="0" applyNumberFormat="1" applyFont="1" applyFill="1" applyBorder="1" applyAlignment="1">
      <alignment horizontal="right"/>
    </xf>
    <xf numFmtId="1" fontId="1" fillId="4" borderId="3" xfId="0" applyNumberFormat="1" applyFon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5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0" fillId="4" borderId="17" xfId="0" applyFill="1" applyBorder="1" applyAlignment="1">
      <alignment horizontal="center" wrapText="1"/>
    </xf>
    <xf numFmtId="0" fontId="0" fillId="4" borderId="12" xfId="0" applyFill="1" applyBorder="1" applyAlignment="1">
      <alignment horizontal="center" wrapText="1"/>
    </xf>
    <xf numFmtId="0" fontId="0" fillId="4" borderId="28" xfId="0" applyFill="1" applyBorder="1" applyAlignment="1">
      <alignment horizontal="center" wrapText="1"/>
    </xf>
    <xf numFmtId="0" fontId="0" fillId="4" borderId="8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" fontId="0" fillId="4" borderId="17" xfId="0" applyNumberFormat="1" applyFill="1" applyBorder="1" applyAlignment="1">
      <alignment horizontal="center"/>
    </xf>
    <xf numFmtId="0" fontId="0" fillId="4" borderId="7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0" fontId="0" fillId="2" borderId="10" xfId="0" applyNumberFormat="1" applyFill="1" applyBorder="1" applyAlignment="1">
      <alignment horizontal="center" vertical="center" wrapText="1"/>
    </xf>
    <xf numFmtId="10" fontId="0" fillId="2" borderId="14" xfId="0" applyNumberFormat="1" applyFill="1" applyBorder="1" applyAlignment="1">
      <alignment horizontal="center" vertical="center" wrapText="1"/>
    </xf>
    <xf numFmtId="165" fontId="0" fillId="2" borderId="33" xfId="0" applyNumberFormat="1" applyFill="1" applyBorder="1" applyAlignment="1">
      <alignment horizontal="center" vertical="center" wrapText="1"/>
    </xf>
    <xf numFmtId="165" fontId="0" fillId="2" borderId="34" xfId="0" applyNumberFormat="1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165" fontId="0" fillId="2" borderId="9" xfId="0" applyNumberFormat="1" applyFill="1" applyBorder="1" applyAlignment="1">
      <alignment horizontal="center" vertical="center" wrapText="1"/>
    </xf>
    <xf numFmtId="165" fontId="0" fillId="2" borderId="13" xfId="0" applyNumberFormat="1" applyFill="1" applyBorder="1" applyAlignment="1">
      <alignment horizontal="center" vertical="center" wrapText="1"/>
    </xf>
    <xf numFmtId="165" fontId="0" fillId="2" borderId="10" xfId="0" applyNumberFormat="1" applyFill="1" applyBorder="1" applyAlignment="1">
      <alignment horizontal="center" vertical="center" wrapText="1"/>
    </xf>
    <xf numFmtId="165" fontId="0" fillId="2" borderId="14" xfId="0" applyNumberForma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10" fontId="0" fillId="0" borderId="21" xfId="0" applyNumberFormat="1" applyBorder="1" applyAlignment="1">
      <alignment horizontal="center" vertical="center"/>
    </xf>
    <xf numFmtId="10" fontId="0" fillId="0" borderId="14" xfId="0" applyNumberFormat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165" fontId="0" fillId="2" borderId="52" xfId="0" applyNumberFormat="1" applyFill="1" applyBorder="1" applyAlignment="1">
      <alignment horizontal="center" vertical="center" wrapText="1"/>
    </xf>
    <xf numFmtId="165" fontId="0" fillId="2" borderId="2" xfId="0" applyNumberFormat="1" applyFill="1" applyBorder="1" applyAlignment="1">
      <alignment horizontal="center" vertical="center" wrapText="1"/>
    </xf>
    <xf numFmtId="165" fontId="1" fillId="2" borderId="35" xfId="0" applyNumberFormat="1" applyFont="1" applyFill="1" applyBorder="1" applyAlignment="1">
      <alignment horizontal="center"/>
    </xf>
    <xf numFmtId="165" fontId="1" fillId="2" borderId="26" xfId="0" applyNumberFormat="1" applyFont="1" applyFill="1" applyBorder="1" applyAlignment="1">
      <alignment horizontal="center"/>
    </xf>
    <xf numFmtId="165" fontId="1" fillId="2" borderId="27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165" fontId="0" fillId="0" borderId="12" xfId="0" applyNumberFormat="1" applyBorder="1" applyAlignment="1">
      <alignment horizontal="center"/>
    </xf>
    <xf numFmtId="10" fontId="2" fillId="0" borderId="12" xfId="0" applyNumberFormat="1" applyFont="1" applyBorder="1" applyAlignment="1">
      <alignment horizontal="center"/>
    </xf>
    <xf numFmtId="10" fontId="2" fillId="0" borderId="28" xfId="0" applyNumberFormat="1" applyFont="1" applyBorder="1" applyAlignment="1">
      <alignment horizontal="center"/>
    </xf>
    <xf numFmtId="0" fontId="1" fillId="2" borderId="50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52" xfId="0" applyFont="1" applyFill="1" applyBorder="1" applyAlignment="1">
      <alignment horizontal="center"/>
    </xf>
    <xf numFmtId="10" fontId="0" fillId="0" borderId="51" xfId="0" applyNumberFormat="1" applyBorder="1" applyAlignment="1">
      <alignment horizontal="center" vertical="center"/>
    </xf>
    <xf numFmtId="10" fontId="0" fillId="0" borderId="60" xfId="0" applyNumberForma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65" fontId="0" fillId="2" borderId="15" xfId="0" applyNumberFormat="1" applyFill="1" applyBorder="1" applyAlignment="1">
      <alignment horizontal="center" vertical="center" wrapText="1"/>
    </xf>
    <xf numFmtId="165" fontId="0" fillId="2" borderId="17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7" fillId="5" borderId="23" xfId="0" applyFont="1" applyFill="1" applyBorder="1" applyAlignment="1" applyProtection="1">
      <alignment horizontal="center"/>
      <protection locked="0"/>
    </xf>
    <xf numFmtId="0" fontId="7" fillId="5" borderId="45" xfId="0" applyFont="1" applyFill="1" applyBorder="1" applyAlignment="1" applyProtection="1">
      <alignment horizontal="center"/>
      <protection locked="0"/>
    </xf>
    <xf numFmtId="0" fontId="7" fillId="5" borderId="24" xfId="0" applyFont="1" applyFill="1" applyBorder="1" applyAlignment="1" applyProtection="1">
      <alignment horizontal="center"/>
      <protection locked="0"/>
    </xf>
    <xf numFmtId="0" fontId="7" fillId="6" borderId="59" xfId="0" applyFont="1" applyFill="1" applyBorder="1" applyAlignment="1" applyProtection="1">
      <alignment horizontal="center"/>
      <protection locked="0"/>
    </xf>
    <xf numFmtId="0" fontId="7" fillId="6" borderId="42" xfId="0" applyFont="1" applyFill="1" applyBorder="1" applyAlignment="1" applyProtection="1">
      <alignment horizontal="center"/>
      <protection locked="0"/>
    </xf>
    <xf numFmtId="0" fontId="7" fillId="6" borderId="38" xfId="0" applyFont="1" applyFill="1" applyBorder="1" applyAlignment="1" applyProtection="1">
      <alignment horizontal="center"/>
      <protection locked="0"/>
    </xf>
    <xf numFmtId="0" fontId="9" fillId="6" borderId="18" xfId="0" applyFont="1" applyFill="1" applyBorder="1" applyAlignment="1" applyProtection="1">
      <alignment horizontal="center"/>
      <protection locked="0"/>
    </xf>
    <xf numFmtId="0" fontId="9" fillId="6" borderId="44" xfId="0" applyFont="1" applyFill="1" applyBorder="1" applyAlignment="1" applyProtection="1">
      <alignment horizontal="center"/>
      <protection locked="0"/>
    </xf>
    <xf numFmtId="0" fontId="9" fillId="6" borderId="19" xfId="0" applyFont="1" applyFill="1" applyBorder="1" applyAlignment="1" applyProtection="1">
      <alignment horizontal="center"/>
      <protection locked="0"/>
    </xf>
    <xf numFmtId="0" fontId="7" fillId="7" borderId="1" xfId="0" applyFont="1" applyFill="1" applyBorder="1" applyAlignment="1" applyProtection="1">
      <alignment horizontal="center"/>
      <protection locked="0"/>
    </xf>
    <xf numFmtId="1" fontId="7" fillId="7" borderId="1" xfId="0" applyNumberFormat="1" applyFont="1" applyFill="1" applyBorder="1" applyAlignment="1" applyProtection="1">
      <alignment horizontal="center"/>
      <protection locked="0"/>
    </xf>
    <xf numFmtId="0" fontId="7" fillId="7" borderId="2" xfId="0" applyFont="1" applyFill="1" applyBorder="1" applyAlignment="1" applyProtection="1">
      <alignment horizontal="center"/>
      <protection locked="0"/>
    </xf>
    <xf numFmtId="0" fontId="7" fillId="7" borderId="7" xfId="0" applyFont="1" applyFill="1" applyBorder="1" applyAlignment="1" applyProtection="1">
      <alignment horizontal="center"/>
      <protection locked="0"/>
    </xf>
    <xf numFmtId="0" fontId="7" fillId="7" borderId="8" xfId="0" applyFont="1" applyFill="1" applyBorder="1" applyAlignment="1" applyProtection="1">
      <alignment horizontal="center"/>
      <protection locked="0"/>
    </xf>
    <xf numFmtId="0" fontId="7" fillId="7" borderId="15" xfId="0" applyFont="1" applyFill="1" applyBorder="1" applyAlignment="1" applyProtection="1">
      <alignment horizontal="center"/>
      <protection locked="0"/>
    </xf>
    <xf numFmtId="0" fontId="7" fillId="8" borderId="1" xfId="0" applyFont="1" applyFill="1" applyBorder="1" applyAlignment="1" applyProtection="1">
      <alignment horizontal="center"/>
      <protection locked="0"/>
    </xf>
    <xf numFmtId="1" fontId="7" fillId="8" borderId="1" xfId="0" applyNumberFormat="1" applyFont="1" applyFill="1" applyBorder="1" applyAlignment="1" applyProtection="1">
      <alignment horizontal="center"/>
      <protection locked="0"/>
    </xf>
    <xf numFmtId="0" fontId="7" fillId="8" borderId="2" xfId="0" applyFont="1" applyFill="1" applyBorder="1" applyAlignment="1" applyProtection="1">
      <alignment horizontal="center"/>
      <protection locked="0"/>
    </xf>
    <xf numFmtId="0" fontId="7" fillId="8" borderId="16" xfId="0" applyFont="1" applyFill="1" applyBorder="1" applyAlignment="1" applyProtection="1">
      <alignment horizontal="center"/>
      <protection locked="0"/>
    </xf>
    <xf numFmtId="0" fontId="7" fillId="8" borderId="1" xfId="0" applyFont="1" applyFill="1" applyBorder="1" applyAlignment="1" applyProtection="1">
      <alignment horizontal="center"/>
      <protection locked="0"/>
    </xf>
    <xf numFmtId="0" fontId="7" fillId="8" borderId="17" xfId="0" applyFont="1" applyFill="1" applyBorder="1" applyAlignment="1" applyProtection="1">
      <alignment horizontal="center"/>
      <protection locked="0"/>
    </xf>
    <xf numFmtId="0" fontId="9" fillId="8" borderId="1" xfId="0" applyFont="1" applyFill="1" applyBorder="1" applyAlignment="1" applyProtection="1">
      <alignment horizontal="center"/>
      <protection locked="0"/>
    </xf>
    <xf numFmtId="1" fontId="9" fillId="8" borderId="1" xfId="0" applyNumberFormat="1" applyFont="1" applyFill="1" applyBorder="1" applyAlignment="1" applyProtection="1">
      <alignment horizontal="center"/>
      <protection locked="0"/>
    </xf>
    <xf numFmtId="0" fontId="9" fillId="8" borderId="2" xfId="0" applyFont="1" applyFill="1" applyBorder="1" applyAlignment="1" applyProtection="1">
      <alignment horizontal="center"/>
      <protection locked="0"/>
    </xf>
    <xf numFmtId="0" fontId="7" fillId="8" borderId="16" xfId="0" applyFont="1" applyFill="1" applyBorder="1" applyAlignment="1" applyProtection="1">
      <alignment horizontal="center"/>
      <protection locked="0"/>
    </xf>
    <xf numFmtId="0" fontId="6" fillId="8" borderId="1" xfId="0" applyFont="1" applyFill="1" applyBorder="1" applyAlignment="1" applyProtection="1">
      <alignment horizontal="center"/>
      <protection locked="0"/>
    </xf>
    <xf numFmtId="0" fontId="1" fillId="8" borderId="17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6"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MIX PRODUITS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293-49A5-8212-58D712522E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293-49A5-8212-58D712522EF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293-49A5-8212-58D712522E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293-49A5-8212-58D712522EF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293-49A5-8212-58D712522EF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D293-49A5-8212-58D712522EF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D293-49A5-8212-58D712522E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'matrice mois'!$C$40:$I$40</c:f>
              <c:strCache>
                <c:ptCount val="7"/>
                <c:pt idx="0">
                  <c:v>PAINS</c:v>
                </c:pt>
                <c:pt idx="1">
                  <c:v>VIENN</c:v>
                </c:pt>
                <c:pt idx="2">
                  <c:v>PATISS</c:v>
                </c:pt>
                <c:pt idx="3">
                  <c:v>SNACK</c:v>
                </c:pt>
                <c:pt idx="4">
                  <c:v>CHOCOLAT</c:v>
                </c:pt>
                <c:pt idx="5">
                  <c:v>GLACES</c:v>
                </c:pt>
                <c:pt idx="6">
                  <c:v>NEGOCE</c:v>
                </c:pt>
              </c:strCache>
            </c:strRef>
          </c:cat>
          <c:val>
            <c:numRef>
              <c:f>'matrice mois'!$C$41:$I$41</c:f>
              <c:numCache>
                <c:formatCode>0.00%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293-49A5-8212-58D712522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0810404317437842E-2"/>
          <c:y val="0.20989409681485563"/>
          <c:w val="0.83837919136512429"/>
          <c:h val="0.59413658141298831"/>
        </c:manualLayout>
      </c:layout>
      <c:pie3DChart>
        <c:varyColors val="1"/>
        <c:ser>
          <c:idx val="0"/>
          <c:order val="0"/>
          <c:tx>
            <c:strRef>
              <c:f>AVRIL!$J$61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215-434E-83DC-202CC903EC8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215-434E-83DC-202CC903EC8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215-434E-83DC-202CC903EC8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215-434E-83DC-202CC903EC8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215-434E-83DC-202CC903EC8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215-434E-83DC-202CC903EC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AVRIL!$A$62:$A$67</c:f>
              <c:strCache>
                <c:ptCount val="6"/>
                <c:pt idx="0">
                  <c:v>Mardi</c:v>
                </c:pt>
                <c:pt idx="1">
                  <c:v>Mercredi</c:v>
                </c:pt>
                <c:pt idx="2">
                  <c:v>Jeudi</c:v>
                </c:pt>
                <c:pt idx="3">
                  <c:v>Vendredi</c:v>
                </c:pt>
                <c:pt idx="4">
                  <c:v>Samedi</c:v>
                </c:pt>
                <c:pt idx="5">
                  <c:v>Dimanche</c:v>
                </c:pt>
              </c:strCache>
            </c:strRef>
          </c:cat>
          <c:val>
            <c:numRef>
              <c:f>AVRIL!$J$62:$J$67</c:f>
              <c:numCache>
                <c:formatCode>0.00%</c:formatCode>
                <c:ptCount val="6"/>
                <c:pt idx="0">
                  <c:v>0.13544668587896252</c:v>
                </c:pt>
                <c:pt idx="1">
                  <c:v>0.12247838616714697</c:v>
                </c:pt>
                <c:pt idx="2">
                  <c:v>0.14409221902017291</c:v>
                </c:pt>
                <c:pt idx="3">
                  <c:v>0.1707492795389049</c:v>
                </c:pt>
                <c:pt idx="4">
                  <c:v>0.1930835734870317</c:v>
                </c:pt>
                <c:pt idx="5">
                  <c:v>0.23414985590778098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215-434E-83DC-202CC903E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MIX PRODUITS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065-4909-BEED-FC6987F9DC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065-4909-BEED-FC6987F9DC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065-4909-BEED-FC6987F9DC8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065-4909-BEED-FC6987F9DC8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065-4909-BEED-FC6987F9DC8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6065-4909-BEED-FC6987F9DC8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6065-4909-BEED-FC6987F9DC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MAI!$C$40:$I$40</c:f>
              <c:strCache>
                <c:ptCount val="7"/>
                <c:pt idx="0">
                  <c:v>PAINS</c:v>
                </c:pt>
                <c:pt idx="1">
                  <c:v>VIENN</c:v>
                </c:pt>
                <c:pt idx="2">
                  <c:v>PATISS</c:v>
                </c:pt>
                <c:pt idx="3">
                  <c:v>SNACK</c:v>
                </c:pt>
                <c:pt idx="4">
                  <c:v>CHOCOLAT</c:v>
                </c:pt>
                <c:pt idx="5">
                  <c:v>GLACES</c:v>
                </c:pt>
                <c:pt idx="6">
                  <c:v>NEGOCE</c:v>
                </c:pt>
              </c:strCache>
            </c:strRef>
          </c:cat>
          <c:val>
            <c:numRef>
              <c:f>MAI!$C$41:$I$41</c:f>
              <c:numCache>
                <c:formatCode>0.00%</c:formatCode>
                <c:ptCount val="7"/>
                <c:pt idx="0">
                  <c:v>0.59699153870260102</c:v>
                </c:pt>
                <c:pt idx="1">
                  <c:v>8.7746787840802254E-2</c:v>
                </c:pt>
                <c:pt idx="2">
                  <c:v>8.2105922908179252E-2</c:v>
                </c:pt>
                <c:pt idx="3">
                  <c:v>0.10028204324663115</c:v>
                </c:pt>
                <c:pt idx="4">
                  <c:v>4.0896270761516765E-2</c:v>
                </c:pt>
                <c:pt idx="5">
                  <c:v>4.7320589157004073E-2</c:v>
                </c:pt>
                <c:pt idx="6">
                  <c:v>4.4656847383265433E-2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065-4909-BEED-FC6987F9D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0810404317437842E-2"/>
          <c:y val="0.20989409681485563"/>
          <c:w val="0.83837919136512429"/>
          <c:h val="0.59413658141298831"/>
        </c:manualLayout>
      </c:layout>
      <c:pie3DChart>
        <c:varyColors val="1"/>
        <c:ser>
          <c:idx val="0"/>
          <c:order val="0"/>
          <c:tx>
            <c:strRef>
              <c:f>MAI!$J$61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9A0-41C0-9C87-5575FDDB791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9A0-41C0-9C87-5575FDDB791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9A0-41C0-9C87-5575FDDB791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9A0-41C0-9C87-5575FDDB791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9A0-41C0-9C87-5575FDDB791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89A0-41C0-9C87-5575FDDB79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MAI!$A$62:$A$67</c:f>
              <c:strCache>
                <c:ptCount val="6"/>
                <c:pt idx="0">
                  <c:v>Mardi</c:v>
                </c:pt>
                <c:pt idx="1">
                  <c:v>Mercredi</c:v>
                </c:pt>
                <c:pt idx="2">
                  <c:v>Jeudi</c:v>
                </c:pt>
                <c:pt idx="3">
                  <c:v>Vendredi</c:v>
                </c:pt>
                <c:pt idx="4">
                  <c:v>Samedi</c:v>
                </c:pt>
                <c:pt idx="5">
                  <c:v>Dimanche</c:v>
                </c:pt>
              </c:strCache>
            </c:strRef>
          </c:cat>
          <c:val>
            <c:numRef>
              <c:f>MAI!$J$62:$J$67</c:f>
              <c:numCache>
                <c:formatCode>0.00%</c:formatCode>
                <c:ptCount val="6"/>
                <c:pt idx="0">
                  <c:v>0.13544668587896252</c:v>
                </c:pt>
                <c:pt idx="1">
                  <c:v>0.12247838616714697</c:v>
                </c:pt>
                <c:pt idx="2">
                  <c:v>0.14409221902017291</c:v>
                </c:pt>
                <c:pt idx="3">
                  <c:v>0.1707492795389049</c:v>
                </c:pt>
                <c:pt idx="4">
                  <c:v>0.1930835734870317</c:v>
                </c:pt>
                <c:pt idx="5">
                  <c:v>0.23414985590778098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9A0-41C0-9C87-5575FDDB7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MIX PRODUITS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04B-4FD5-98B5-8AC2D5E5E8D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04B-4FD5-98B5-8AC2D5E5E8D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04B-4FD5-98B5-8AC2D5E5E8D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04B-4FD5-98B5-8AC2D5E5E8D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04B-4FD5-98B5-8AC2D5E5E8D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504B-4FD5-98B5-8AC2D5E5E8D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504B-4FD5-98B5-8AC2D5E5E8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JUIN!$C$40:$I$40</c:f>
              <c:strCache>
                <c:ptCount val="7"/>
                <c:pt idx="0">
                  <c:v>PAINS</c:v>
                </c:pt>
                <c:pt idx="1">
                  <c:v>VIENN</c:v>
                </c:pt>
                <c:pt idx="2">
                  <c:v>PATISS</c:v>
                </c:pt>
                <c:pt idx="3">
                  <c:v>SNACK</c:v>
                </c:pt>
                <c:pt idx="4">
                  <c:v>CHOCOLAT</c:v>
                </c:pt>
                <c:pt idx="5">
                  <c:v>GLACES</c:v>
                </c:pt>
                <c:pt idx="6">
                  <c:v>NEGOCE</c:v>
                </c:pt>
              </c:strCache>
            </c:strRef>
          </c:cat>
          <c:val>
            <c:numRef>
              <c:f>JUIN!$C$41:$I$41</c:f>
              <c:numCache>
                <c:formatCode>0.00%</c:formatCode>
                <c:ptCount val="7"/>
                <c:pt idx="0">
                  <c:v>0.5993031358885017</c:v>
                </c:pt>
                <c:pt idx="1">
                  <c:v>8.6236933797909407E-2</c:v>
                </c:pt>
                <c:pt idx="2">
                  <c:v>7.7177700348432049E-2</c:v>
                </c:pt>
                <c:pt idx="3">
                  <c:v>0.10627177700348432</c:v>
                </c:pt>
                <c:pt idx="4">
                  <c:v>3.9198606271777001E-2</c:v>
                </c:pt>
                <c:pt idx="5">
                  <c:v>4.6167247386759584E-2</c:v>
                </c:pt>
                <c:pt idx="6">
                  <c:v>4.5644599303135885E-2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04B-4FD5-98B5-8AC2D5E5E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0810404317437842E-2"/>
          <c:y val="0.20989409681485563"/>
          <c:w val="0.83837919136512429"/>
          <c:h val="0.59413658141298831"/>
        </c:manualLayout>
      </c:layout>
      <c:pie3DChart>
        <c:varyColors val="1"/>
        <c:ser>
          <c:idx val="0"/>
          <c:order val="0"/>
          <c:tx>
            <c:strRef>
              <c:f>JUIN!$J$61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19E-4FCA-9B4A-F5E9C3B1F7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19E-4FCA-9B4A-F5E9C3B1F7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19E-4FCA-9B4A-F5E9C3B1F7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19E-4FCA-9B4A-F5E9C3B1F78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19E-4FCA-9B4A-F5E9C3B1F78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819E-4FCA-9B4A-F5E9C3B1F7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JUIN!$A$62:$A$67</c:f>
              <c:strCache>
                <c:ptCount val="6"/>
                <c:pt idx="0">
                  <c:v>Mardi</c:v>
                </c:pt>
                <c:pt idx="1">
                  <c:v>Mercredi</c:v>
                </c:pt>
                <c:pt idx="2">
                  <c:v>Jeudi</c:v>
                </c:pt>
                <c:pt idx="3">
                  <c:v>Vendredi</c:v>
                </c:pt>
                <c:pt idx="4">
                  <c:v>Samedi</c:v>
                </c:pt>
                <c:pt idx="5">
                  <c:v>Dimanche</c:v>
                </c:pt>
              </c:strCache>
            </c:strRef>
          </c:cat>
          <c:val>
            <c:numRef>
              <c:f>JUIN!$J$62:$J$67</c:f>
              <c:numCache>
                <c:formatCode>0.00%</c:formatCode>
                <c:ptCount val="6"/>
                <c:pt idx="0">
                  <c:v>0.13544668587896252</c:v>
                </c:pt>
                <c:pt idx="1">
                  <c:v>0.12247838616714697</c:v>
                </c:pt>
                <c:pt idx="2">
                  <c:v>0.14409221902017291</c:v>
                </c:pt>
                <c:pt idx="3">
                  <c:v>0.1707492795389049</c:v>
                </c:pt>
                <c:pt idx="4">
                  <c:v>0.1930835734870317</c:v>
                </c:pt>
                <c:pt idx="5">
                  <c:v>0.23414985590778098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19E-4FCA-9B4A-F5E9C3B1F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MIX PRODUITS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88B-48B0-AECC-397A31151FF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88B-48B0-AECC-397A31151FF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88B-48B0-AECC-397A31151FF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88B-48B0-AECC-397A31151FF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88B-48B0-AECC-397A31151FF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F88B-48B0-AECC-397A31151FF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F88B-48B0-AECC-397A31151F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JUILLET!$C$40:$I$40</c:f>
              <c:strCache>
                <c:ptCount val="7"/>
                <c:pt idx="0">
                  <c:v>PAINS</c:v>
                </c:pt>
                <c:pt idx="1">
                  <c:v>VIENN</c:v>
                </c:pt>
                <c:pt idx="2">
                  <c:v>PATISS</c:v>
                </c:pt>
                <c:pt idx="3">
                  <c:v>SNACK</c:v>
                </c:pt>
                <c:pt idx="4">
                  <c:v>CHOCOLAT</c:v>
                </c:pt>
                <c:pt idx="5">
                  <c:v>GLACES</c:v>
                </c:pt>
                <c:pt idx="6">
                  <c:v>NEGOCE</c:v>
                </c:pt>
              </c:strCache>
            </c:strRef>
          </c:cat>
          <c:val>
            <c:numRef>
              <c:f>JUILLET!$C$41:$I$41</c:f>
              <c:numCache>
                <c:formatCode>0.00%</c:formatCode>
                <c:ptCount val="7"/>
                <c:pt idx="0">
                  <c:v>0.59749959408994968</c:v>
                </c:pt>
                <c:pt idx="1">
                  <c:v>8.5241110569897707E-2</c:v>
                </c:pt>
                <c:pt idx="2">
                  <c:v>7.6635817502841375E-2</c:v>
                </c:pt>
                <c:pt idx="3">
                  <c:v>0.10959571358986848</c:v>
                </c:pt>
                <c:pt idx="4">
                  <c:v>3.8155544731287544E-2</c:v>
                </c:pt>
                <c:pt idx="5">
                  <c:v>4.7085565838610163E-2</c:v>
                </c:pt>
                <c:pt idx="6">
                  <c:v>4.5786653677545058E-2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88B-48B0-AECC-397A31151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0810404317437842E-2"/>
          <c:y val="0.20989409681485563"/>
          <c:w val="0.83837919136512429"/>
          <c:h val="0.59413658141298831"/>
        </c:manualLayout>
      </c:layout>
      <c:pie3DChart>
        <c:varyColors val="1"/>
        <c:ser>
          <c:idx val="0"/>
          <c:order val="0"/>
          <c:tx>
            <c:strRef>
              <c:f>JUILLET!$J$61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C63-4B17-A66F-14ED720F362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C63-4B17-A66F-14ED720F362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C63-4B17-A66F-14ED720F362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C63-4B17-A66F-14ED720F362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C63-4B17-A66F-14ED720F362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9C63-4B17-A66F-14ED720F36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JUILLET!$A$62:$A$67</c:f>
              <c:strCache>
                <c:ptCount val="6"/>
                <c:pt idx="0">
                  <c:v>Mardi</c:v>
                </c:pt>
                <c:pt idx="1">
                  <c:v>Mercredi</c:v>
                </c:pt>
                <c:pt idx="2">
                  <c:v>Jeudi</c:v>
                </c:pt>
                <c:pt idx="3">
                  <c:v>Vendredi</c:v>
                </c:pt>
                <c:pt idx="4">
                  <c:v>Samedi</c:v>
                </c:pt>
                <c:pt idx="5">
                  <c:v>Dimanche</c:v>
                </c:pt>
              </c:strCache>
            </c:strRef>
          </c:cat>
          <c:val>
            <c:numRef>
              <c:f>JUILLET!$J$62:$J$67</c:f>
              <c:numCache>
                <c:formatCode>0.00%</c:formatCode>
                <c:ptCount val="6"/>
                <c:pt idx="0">
                  <c:v>0.13544668587896252</c:v>
                </c:pt>
                <c:pt idx="1">
                  <c:v>0.12247838616714697</c:v>
                </c:pt>
                <c:pt idx="2">
                  <c:v>0.14409221902017291</c:v>
                </c:pt>
                <c:pt idx="3">
                  <c:v>0.1707492795389049</c:v>
                </c:pt>
                <c:pt idx="4">
                  <c:v>0.1930835734870317</c:v>
                </c:pt>
                <c:pt idx="5">
                  <c:v>0.23414985590778098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C63-4B17-A66F-14ED720F3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MIX PRODUITS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05F-4F45-AA64-226D9D04FE9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05F-4F45-AA64-226D9D04FE9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05F-4F45-AA64-226D9D04FE9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05F-4F45-AA64-226D9D04FE9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05F-4F45-AA64-226D9D04FE9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505F-4F45-AA64-226D9D04FE9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505F-4F45-AA64-226D9D04FE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AOUT!$C$47:$I$47</c:f>
              <c:strCache>
                <c:ptCount val="7"/>
                <c:pt idx="0">
                  <c:v>PAINS</c:v>
                </c:pt>
                <c:pt idx="1">
                  <c:v>VIENN</c:v>
                </c:pt>
                <c:pt idx="2">
                  <c:v>PATISS</c:v>
                </c:pt>
                <c:pt idx="3">
                  <c:v>SNACK</c:v>
                </c:pt>
                <c:pt idx="4">
                  <c:v>CHOCOLAT</c:v>
                </c:pt>
                <c:pt idx="5">
                  <c:v>GLACES</c:v>
                </c:pt>
                <c:pt idx="6">
                  <c:v>NEGOCE</c:v>
                </c:pt>
              </c:strCache>
            </c:strRef>
          </c:cat>
          <c:val>
            <c:numRef>
              <c:f>AOUT!$C$48:$I$48</c:f>
              <c:numCache>
                <c:formatCode>0.00%</c:formatCode>
                <c:ptCount val="7"/>
                <c:pt idx="0">
                  <c:v>0.597233523189585</c:v>
                </c:pt>
                <c:pt idx="1">
                  <c:v>8.7876322213181451E-2</c:v>
                </c:pt>
                <c:pt idx="2">
                  <c:v>8.3807973962571197E-2</c:v>
                </c:pt>
                <c:pt idx="3">
                  <c:v>9.7640358014646059E-2</c:v>
                </c:pt>
                <c:pt idx="4">
                  <c:v>4.149715215622457E-2</c:v>
                </c:pt>
                <c:pt idx="5">
                  <c:v>4.7192839707078924E-2</c:v>
                </c:pt>
                <c:pt idx="6">
                  <c:v>4.4751830756712775E-2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05F-4F45-AA64-226D9D04F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0810404317437842E-2"/>
          <c:y val="0.20989409681485563"/>
          <c:w val="0.83837919136512429"/>
          <c:h val="0.59413658141298831"/>
        </c:manualLayout>
      </c:layout>
      <c:pie3DChart>
        <c:varyColors val="1"/>
        <c:ser>
          <c:idx val="0"/>
          <c:order val="0"/>
          <c:tx>
            <c:strRef>
              <c:f>AOUT!$J$68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998-4BE0-B158-C4F6611287E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998-4BE0-B158-C4F6611287E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998-4BE0-B158-C4F6611287E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998-4BE0-B158-C4F6611287E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998-4BE0-B158-C4F6611287E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6998-4BE0-B158-C4F6611287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AOUT!$A$69:$A$74</c:f>
              <c:strCache>
                <c:ptCount val="6"/>
                <c:pt idx="0">
                  <c:v>Mardi</c:v>
                </c:pt>
                <c:pt idx="1">
                  <c:v>Mercredi</c:v>
                </c:pt>
                <c:pt idx="2">
                  <c:v>Jeudi</c:v>
                </c:pt>
                <c:pt idx="3">
                  <c:v>Vendredi</c:v>
                </c:pt>
                <c:pt idx="4">
                  <c:v>Samedi</c:v>
                </c:pt>
                <c:pt idx="5">
                  <c:v>Dimanche</c:v>
                </c:pt>
              </c:strCache>
            </c:strRef>
          </c:cat>
          <c:val>
            <c:numRef>
              <c:f>AOUT!$J$69:$J$74</c:f>
              <c:numCache>
                <c:formatCode>0.00%</c:formatCode>
                <c:ptCount val="6"/>
                <c:pt idx="0">
                  <c:v>0.13544668587896252</c:v>
                </c:pt>
                <c:pt idx="1">
                  <c:v>0.12247838616714697</c:v>
                </c:pt>
                <c:pt idx="2">
                  <c:v>0.14409221902017291</c:v>
                </c:pt>
                <c:pt idx="3">
                  <c:v>0.1707492795389049</c:v>
                </c:pt>
                <c:pt idx="4">
                  <c:v>0.1930835734870317</c:v>
                </c:pt>
                <c:pt idx="5">
                  <c:v>0.23414985590778098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998-4BE0-B158-C4F661128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MIX PRODUITS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2CA-41CD-A6D5-EE7DE059590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2CA-41CD-A6D5-EE7DE059590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2CA-41CD-A6D5-EE7DE059590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2CA-41CD-A6D5-EE7DE059590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2CA-41CD-A6D5-EE7DE059590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D2CA-41CD-A6D5-EE7DE059590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D2CA-41CD-A6D5-EE7DE059590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SEPTEMBRE!$C$40:$I$40</c:f>
              <c:strCache>
                <c:ptCount val="7"/>
                <c:pt idx="0">
                  <c:v>PAINS</c:v>
                </c:pt>
                <c:pt idx="1">
                  <c:v>VIENN</c:v>
                </c:pt>
                <c:pt idx="2">
                  <c:v>PATISS</c:v>
                </c:pt>
                <c:pt idx="3">
                  <c:v>SNACK</c:v>
                </c:pt>
                <c:pt idx="4">
                  <c:v>CHOCOLAT</c:v>
                </c:pt>
                <c:pt idx="5">
                  <c:v>GLACES</c:v>
                </c:pt>
                <c:pt idx="6">
                  <c:v>NEGOCE</c:v>
                </c:pt>
              </c:strCache>
            </c:strRef>
          </c:cat>
          <c:val>
            <c:numRef>
              <c:f>SEPTEMBRE!$C$41:$I$41</c:f>
              <c:numCache>
                <c:formatCode>0.00%</c:formatCode>
                <c:ptCount val="7"/>
                <c:pt idx="0">
                  <c:v>0.59898477157360408</c:v>
                </c:pt>
                <c:pt idx="1">
                  <c:v>8.5448392554991537E-2</c:v>
                </c:pt>
                <c:pt idx="2">
                  <c:v>7.66497461928934E-2</c:v>
                </c:pt>
                <c:pt idx="3">
                  <c:v>0.10744500846023688</c:v>
                </c:pt>
                <c:pt idx="4">
                  <c:v>3.8917089678510999E-2</c:v>
                </c:pt>
                <c:pt idx="5">
                  <c:v>4.6531302876480544E-2</c:v>
                </c:pt>
                <c:pt idx="6">
                  <c:v>4.6023688663282575E-2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2CA-41CD-A6D5-EE7DE0595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0810404317437842E-2"/>
          <c:y val="0.20989409681485563"/>
          <c:w val="0.83837919136512429"/>
          <c:h val="0.59413658141298831"/>
        </c:manualLayout>
      </c:layout>
      <c:pie3DChart>
        <c:varyColors val="1"/>
        <c:ser>
          <c:idx val="0"/>
          <c:order val="0"/>
          <c:tx>
            <c:strRef>
              <c:f>'matrice mois'!$J$61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1CA-4972-9682-EF8B50F1195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1CA-4972-9682-EF8B50F1195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1CA-4972-9682-EF8B50F1195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1CA-4972-9682-EF8B50F1195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1CA-4972-9682-EF8B50F1195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21CA-4972-9682-EF8B50F119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'matrice mois'!$A$62:$A$67</c:f>
              <c:strCache>
                <c:ptCount val="6"/>
                <c:pt idx="0">
                  <c:v>Mardi</c:v>
                </c:pt>
                <c:pt idx="1">
                  <c:v>Mercredi</c:v>
                </c:pt>
                <c:pt idx="2">
                  <c:v>Jeudi</c:v>
                </c:pt>
                <c:pt idx="3">
                  <c:v>Vendredi</c:v>
                </c:pt>
                <c:pt idx="4">
                  <c:v>Samedi</c:v>
                </c:pt>
                <c:pt idx="5">
                  <c:v>Dimanche</c:v>
                </c:pt>
              </c:strCache>
            </c:strRef>
          </c:cat>
          <c:val>
            <c:numRef>
              <c:f>'matrice mois'!$J$62:$J$67</c:f>
              <c:numCache>
                <c:formatCode>0.00%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CA-4972-9682-EF8B50F11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0810404317437842E-2"/>
          <c:y val="0.20989409681485563"/>
          <c:w val="0.83837919136512429"/>
          <c:h val="0.59413658141298831"/>
        </c:manualLayout>
      </c:layout>
      <c:pie3DChart>
        <c:varyColors val="1"/>
        <c:ser>
          <c:idx val="0"/>
          <c:order val="0"/>
          <c:tx>
            <c:strRef>
              <c:f>SEPTEMBRE!$J$61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BA9-4E53-B932-C0CA2832D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BA9-4E53-B932-C0CA2832D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BA9-4E53-B932-C0CA2832D5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BA9-4E53-B932-C0CA2832D55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BA9-4E53-B932-C0CA2832D55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ABA9-4E53-B932-C0CA2832D5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SEPTEMBRE!$A$62:$A$67</c:f>
              <c:strCache>
                <c:ptCount val="6"/>
                <c:pt idx="0">
                  <c:v>Mardi</c:v>
                </c:pt>
                <c:pt idx="1">
                  <c:v>Mercredi</c:v>
                </c:pt>
                <c:pt idx="2">
                  <c:v>Jeudi</c:v>
                </c:pt>
                <c:pt idx="3">
                  <c:v>Vendredi</c:v>
                </c:pt>
                <c:pt idx="4">
                  <c:v>Samedi</c:v>
                </c:pt>
                <c:pt idx="5">
                  <c:v>Dimanche</c:v>
                </c:pt>
              </c:strCache>
            </c:strRef>
          </c:cat>
          <c:val>
            <c:numRef>
              <c:f>SEPTEMBRE!$J$62:$J$67</c:f>
              <c:numCache>
                <c:formatCode>0.00%</c:formatCode>
                <c:ptCount val="6"/>
                <c:pt idx="0">
                  <c:v>0.13544668587896252</c:v>
                </c:pt>
                <c:pt idx="1">
                  <c:v>0.12247838616714697</c:v>
                </c:pt>
                <c:pt idx="2">
                  <c:v>0.14409221902017291</c:v>
                </c:pt>
                <c:pt idx="3">
                  <c:v>0.1707492795389049</c:v>
                </c:pt>
                <c:pt idx="4">
                  <c:v>0.1930835734870317</c:v>
                </c:pt>
                <c:pt idx="5">
                  <c:v>0.23414985590778098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BA9-4E53-B932-C0CA2832D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MIX PRODUITS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64-463D-9DEA-A9765F8A17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64-463D-9DEA-A9765F8A17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A64-463D-9DEA-A9765F8A17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A64-463D-9DEA-A9765F8A17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A64-463D-9DEA-A9765F8A17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A64-463D-9DEA-A9765F8A17F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A64-463D-9DEA-A9765F8A17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OCTOBRE!$C$40:$I$40</c:f>
              <c:strCache>
                <c:ptCount val="7"/>
                <c:pt idx="0">
                  <c:v>PAINS</c:v>
                </c:pt>
                <c:pt idx="1">
                  <c:v>VIENN</c:v>
                </c:pt>
                <c:pt idx="2">
                  <c:v>PATISS</c:v>
                </c:pt>
                <c:pt idx="3">
                  <c:v>SNACK</c:v>
                </c:pt>
                <c:pt idx="4">
                  <c:v>CHOCOLAT</c:v>
                </c:pt>
                <c:pt idx="5">
                  <c:v>GLACES</c:v>
                </c:pt>
                <c:pt idx="6">
                  <c:v>NEGOCE</c:v>
                </c:pt>
              </c:strCache>
            </c:strRef>
          </c:cat>
          <c:val>
            <c:numRef>
              <c:f>OCTOBRE!$C$41:$I$41</c:f>
              <c:numCache>
                <c:formatCode>0.00%</c:formatCode>
                <c:ptCount val="7"/>
                <c:pt idx="0">
                  <c:v>0.59613233178839697</c:v>
                </c:pt>
                <c:pt idx="1">
                  <c:v>8.6303340258910025E-2</c:v>
                </c:pt>
                <c:pt idx="2">
                  <c:v>7.8631932235895791E-2</c:v>
                </c:pt>
                <c:pt idx="3">
                  <c:v>0.1062809653188429</c:v>
                </c:pt>
                <c:pt idx="4">
                  <c:v>3.9156145117468434E-2</c:v>
                </c:pt>
                <c:pt idx="5">
                  <c:v>4.7626658142879974E-2</c:v>
                </c:pt>
                <c:pt idx="6">
                  <c:v>4.586862713760588E-2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A64-463D-9DEA-A9765F8A1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0810404317437842E-2"/>
          <c:y val="0.20989409681485563"/>
          <c:w val="0.83837919136512429"/>
          <c:h val="0.59413658141298831"/>
        </c:manualLayout>
      </c:layout>
      <c:pie3DChart>
        <c:varyColors val="1"/>
        <c:ser>
          <c:idx val="0"/>
          <c:order val="0"/>
          <c:tx>
            <c:strRef>
              <c:f>OCTOBRE!$J$61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BB7-4E07-B396-E5E1CEC26A1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BB7-4E07-B396-E5E1CEC26A1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BB7-4E07-B396-E5E1CEC26A1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BB7-4E07-B396-E5E1CEC26A1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BB7-4E07-B396-E5E1CEC26A1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BB7-4E07-B396-E5E1CEC26A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OCTOBRE!$A$62:$A$67</c:f>
              <c:strCache>
                <c:ptCount val="6"/>
                <c:pt idx="0">
                  <c:v>Mardi</c:v>
                </c:pt>
                <c:pt idx="1">
                  <c:v>Mercredi</c:v>
                </c:pt>
                <c:pt idx="2">
                  <c:v>Jeudi</c:v>
                </c:pt>
                <c:pt idx="3">
                  <c:v>Vendredi</c:v>
                </c:pt>
                <c:pt idx="4">
                  <c:v>Samedi</c:v>
                </c:pt>
                <c:pt idx="5">
                  <c:v>Dimanche</c:v>
                </c:pt>
              </c:strCache>
            </c:strRef>
          </c:cat>
          <c:val>
            <c:numRef>
              <c:f>OCTOBRE!$J$62:$J$67</c:f>
              <c:numCache>
                <c:formatCode>0.00%</c:formatCode>
                <c:ptCount val="6"/>
                <c:pt idx="0">
                  <c:v>0.13544668587896252</c:v>
                </c:pt>
                <c:pt idx="1">
                  <c:v>0.12247838616714697</c:v>
                </c:pt>
                <c:pt idx="2">
                  <c:v>0.14409221902017291</c:v>
                </c:pt>
                <c:pt idx="3">
                  <c:v>0.1707492795389049</c:v>
                </c:pt>
                <c:pt idx="4">
                  <c:v>0.1930835734870317</c:v>
                </c:pt>
                <c:pt idx="5">
                  <c:v>0.23414985590778098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BB7-4E07-B396-E5E1CEC26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MIX PRODUITS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C0A-48BD-9780-7E29C48848B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C0A-48BD-9780-7E29C48848B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C0A-48BD-9780-7E29C48848B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C0A-48BD-9780-7E29C48848B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C0A-48BD-9780-7E29C48848B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AC0A-48BD-9780-7E29C48848B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AC0A-48BD-9780-7E29C48848B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NOVEMBRE!$C$47:$I$47</c:f>
              <c:strCache>
                <c:ptCount val="7"/>
                <c:pt idx="0">
                  <c:v>PAINS</c:v>
                </c:pt>
                <c:pt idx="1">
                  <c:v>VIENN</c:v>
                </c:pt>
                <c:pt idx="2">
                  <c:v>PATISS</c:v>
                </c:pt>
                <c:pt idx="3">
                  <c:v>SNACK</c:v>
                </c:pt>
                <c:pt idx="4">
                  <c:v>CHOCOLAT</c:v>
                </c:pt>
                <c:pt idx="5">
                  <c:v>GLACES</c:v>
                </c:pt>
                <c:pt idx="6">
                  <c:v>NEGOCE</c:v>
                </c:pt>
              </c:strCache>
            </c:strRef>
          </c:cat>
          <c:val>
            <c:numRef>
              <c:f>NOVEMBRE!$C$48:$I$48</c:f>
              <c:numCache>
                <c:formatCode>0.00%</c:formatCode>
                <c:ptCount val="7"/>
                <c:pt idx="0">
                  <c:v>0.5989450399863876</c:v>
                </c:pt>
                <c:pt idx="1">
                  <c:v>8.762974306619023E-2</c:v>
                </c:pt>
                <c:pt idx="2">
                  <c:v>8.2525097839033515E-2</c:v>
                </c:pt>
                <c:pt idx="3">
                  <c:v>9.9540581929555894E-2</c:v>
                </c:pt>
                <c:pt idx="4">
                  <c:v>4.0837161817253699E-2</c:v>
                </c:pt>
                <c:pt idx="5">
                  <c:v>4.6282116726220859E-2</c:v>
                </c:pt>
                <c:pt idx="6">
                  <c:v>4.4240258635358173E-2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C0A-48BD-9780-7E29C4884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0810404317437842E-2"/>
          <c:y val="0.20989409681485563"/>
          <c:w val="0.83837919136512429"/>
          <c:h val="0.59413658141298831"/>
        </c:manualLayout>
      </c:layout>
      <c:pie3DChart>
        <c:varyColors val="1"/>
        <c:ser>
          <c:idx val="0"/>
          <c:order val="0"/>
          <c:tx>
            <c:strRef>
              <c:f>NOVEMBRE!$J$68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7EA-4F2D-8346-C0B2A1A9EB3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7EA-4F2D-8346-C0B2A1A9EB3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7EA-4F2D-8346-C0B2A1A9EB3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7EA-4F2D-8346-C0B2A1A9EB3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7EA-4F2D-8346-C0B2A1A9EB3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7EA-4F2D-8346-C0B2A1A9EB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NOVEMBRE!$A$69:$A$74</c:f>
              <c:strCache>
                <c:ptCount val="6"/>
                <c:pt idx="0">
                  <c:v>Mardi</c:v>
                </c:pt>
                <c:pt idx="1">
                  <c:v>Mercredi</c:v>
                </c:pt>
                <c:pt idx="2">
                  <c:v>Jeudi</c:v>
                </c:pt>
                <c:pt idx="3">
                  <c:v>Vendredi</c:v>
                </c:pt>
                <c:pt idx="4">
                  <c:v>Samedi</c:v>
                </c:pt>
                <c:pt idx="5">
                  <c:v>Dimanche</c:v>
                </c:pt>
              </c:strCache>
            </c:strRef>
          </c:cat>
          <c:val>
            <c:numRef>
              <c:f>NOVEMBRE!$J$69:$J$74</c:f>
              <c:numCache>
                <c:formatCode>0.00%</c:formatCode>
                <c:ptCount val="6"/>
                <c:pt idx="0">
                  <c:v>0.13544668587896252</c:v>
                </c:pt>
                <c:pt idx="1">
                  <c:v>0.12247838616714697</c:v>
                </c:pt>
                <c:pt idx="2">
                  <c:v>0.14409221902017291</c:v>
                </c:pt>
                <c:pt idx="3">
                  <c:v>0.1707492795389049</c:v>
                </c:pt>
                <c:pt idx="4">
                  <c:v>0.1930835734870317</c:v>
                </c:pt>
                <c:pt idx="5">
                  <c:v>0.23414985590778098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7EA-4F2D-8346-C0B2A1A9E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MIX PRODUITS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A0C-4ACF-9CA6-FBAAA4D2F8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A0C-4ACF-9CA6-FBAAA4D2F86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A0C-4ACF-9CA6-FBAAA4D2F86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A0C-4ACF-9CA6-FBAAA4D2F86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A0C-4ACF-9CA6-FBAAA4D2F86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EA0C-4ACF-9CA6-FBAAA4D2F86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EA0C-4ACF-9CA6-FBAAA4D2F86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DECEMBRE!$C$40:$I$40</c:f>
              <c:strCache>
                <c:ptCount val="7"/>
                <c:pt idx="0">
                  <c:v>PAINS</c:v>
                </c:pt>
                <c:pt idx="1">
                  <c:v>VIENN</c:v>
                </c:pt>
                <c:pt idx="2">
                  <c:v>PATISS</c:v>
                </c:pt>
                <c:pt idx="3">
                  <c:v>SNACK</c:v>
                </c:pt>
                <c:pt idx="4">
                  <c:v>CHOCOLAT</c:v>
                </c:pt>
                <c:pt idx="5">
                  <c:v>GLACES</c:v>
                </c:pt>
                <c:pt idx="6">
                  <c:v>NEGOCE</c:v>
                </c:pt>
              </c:strCache>
            </c:strRef>
          </c:cat>
          <c:val>
            <c:numRef>
              <c:f>DECEMBRE!$C$41:$I$41</c:f>
              <c:numCache>
                <c:formatCode>0.00%</c:formatCode>
                <c:ptCount val="7"/>
                <c:pt idx="0">
                  <c:v>0.59901800327332244</c:v>
                </c:pt>
                <c:pt idx="1">
                  <c:v>8.5106382978723402E-2</c:v>
                </c:pt>
                <c:pt idx="2">
                  <c:v>7.6268412438625199E-2</c:v>
                </c:pt>
                <c:pt idx="3">
                  <c:v>0.10883797054009819</c:v>
                </c:pt>
                <c:pt idx="4">
                  <c:v>3.8297872340425532E-2</c:v>
                </c:pt>
                <c:pt idx="5">
                  <c:v>4.6317512274959081E-2</c:v>
                </c:pt>
                <c:pt idx="6">
                  <c:v>4.6153846153846156E-2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A0C-4ACF-9CA6-FBAAA4D2F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0810404317437842E-2"/>
          <c:y val="0.20989409681485563"/>
          <c:w val="0.83837919136512429"/>
          <c:h val="0.59413658141298831"/>
        </c:manualLayout>
      </c:layout>
      <c:pie3DChart>
        <c:varyColors val="1"/>
        <c:ser>
          <c:idx val="0"/>
          <c:order val="0"/>
          <c:tx>
            <c:strRef>
              <c:f>DECEMBRE!$J$61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642-4870-AD39-8F9F8D7215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642-4870-AD39-8F9F8D7215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642-4870-AD39-8F9F8D7215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642-4870-AD39-8F9F8D72157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642-4870-AD39-8F9F8D72157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2642-4870-AD39-8F9F8D7215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DECEMBRE!$A$62:$A$67</c:f>
              <c:strCache>
                <c:ptCount val="6"/>
                <c:pt idx="0">
                  <c:v>Mardi</c:v>
                </c:pt>
                <c:pt idx="1">
                  <c:v>Mercredi</c:v>
                </c:pt>
                <c:pt idx="2">
                  <c:v>Jeudi</c:v>
                </c:pt>
                <c:pt idx="3">
                  <c:v>Vendredi</c:v>
                </c:pt>
                <c:pt idx="4">
                  <c:v>Samedi</c:v>
                </c:pt>
                <c:pt idx="5">
                  <c:v>Dimanche</c:v>
                </c:pt>
              </c:strCache>
            </c:strRef>
          </c:cat>
          <c:val>
            <c:numRef>
              <c:f>DECEMBRE!$J$62:$J$67</c:f>
              <c:numCache>
                <c:formatCode>0.00%</c:formatCode>
                <c:ptCount val="6"/>
                <c:pt idx="0">
                  <c:v>0.13544668587896252</c:v>
                </c:pt>
                <c:pt idx="1">
                  <c:v>0.12247838616714697</c:v>
                </c:pt>
                <c:pt idx="2">
                  <c:v>0.14409221902017291</c:v>
                </c:pt>
                <c:pt idx="3">
                  <c:v>0.1707492795389049</c:v>
                </c:pt>
                <c:pt idx="4">
                  <c:v>0.1930835734870317</c:v>
                </c:pt>
                <c:pt idx="5">
                  <c:v>0.23414985590778098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642-4870-AD39-8F9F8D721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CA</a:t>
            </a:r>
            <a:r>
              <a:rPr lang="fr-FR" baseline="0"/>
              <a:t> MENSUEL HT N / N-1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'Global Année'!$AD$3</c:f>
              <c:strCache>
                <c:ptCount val="1"/>
                <c:pt idx="0">
                  <c:v>n-1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'Global Année'!$AE$1:$AP$1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'Global Année'!$AE$3:$AP$3</c:f>
              <c:numCache>
                <c:formatCode>General</c:formatCode>
                <c:ptCount val="12"/>
                <c:pt idx="0">
                  <c:v>61200</c:v>
                </c:pt>
                <c:pt idx="1">
                  <c:v>61200</c:v>
                </c:pt>
                <c:pt idx="2">
                  <c:v>61200</c:v>
                </c:pt>
                <c:pt idx="3">
                  <c:v>61200</c:v>
                </c:pt>
                <c:pt idx="4">
                  <c:v>61200</c:v>
                </c:pt>
                <c:pt idx="5">
                  <c:v>61200</c:v>
                </c:pt>
                <c:pt idx="6">
                  <c:v>61200</c:v>
                </c:pt>
                <c:pt idx="7">
                  <c:v>61200</c:v>
                </c:pt>
                <c:pt idx="8">
                  <c:v>61200</c:v>
                </c:pt>
                <c:pt idx="9">
                  <c:v>61200</c:v>
                </c:pt>
                <c:pt idx="10">
                  <c:v>61200</c:v>
                </c:pt>
                <c:pt idx="11">
                  <c:v>61200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63-4FB6-9020-FC441ECBB460}"/>
            </c:ext>
          </c:extLst>
        </c:ser>
        <c:ser>
          <c:idx val="0"/>
          <c:order val="1"/>
          <c:tx>
            <c:strRef>
              <c:f>'Global Année'!$AD$2</c:f>
              <c:strCache>
                <c:ptCount val="1"/>
                <c:pt idx="0">
                  <c:v>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'Global Année'!$AE$1:$AP$1</c:f>
              <c:strCache>
                <c:ptCount val="12"/>
                <c:pt idx="0">
                  <c:v>janvier</c:v>
                </c:pt>
                <c:pt idx="1">
                  <c:v>février</c:v>
                </c:pt>
                <c:pt idx="2">
                  <c:v>mars</c:v>
                </c:pt>
                <c:pt idx="3">
                  <c:v>avril</c:v>
                </c:pt>
                <c:pt idx="4">
                  <c:v>mai</c:v>
                </c:pt>
                <c:pt idx="5">
                  <c:v>juin</c:v>
                </c:pt>
                <c:pt idx="6">
                  <c:v>juillet</c:v>
                </c:pt>
                <c:pt idx="7">
                  <c:v>août</c:v>
                </c:pt>
                <c:pt idx="8">
                  <c:v>septembre</c:v>
                </c:pt>
                <c:pt idx="9">
                  <c:v>octobre</c:v>
                </c:pt>
                <c:pt idx="10">
                  <c:v>novembre</c:v>
                </c:pt>
                <c:pt idx="11">
                  <c:v>décembre</c:v>
                </c:pt>
              </c:strCache>
            </c:strRef>
          </c:cat>
          <c:val>
            <c:numRef>
              <c:f>'Global Année'!$AE$2:$AP$2</c:f>
              <c:numCache>
                <c:formatCode>0</c:formatCode>
                <c:ptCount val="12"/>
                <c:pt idx="0">
                  <c:v>61590</c:v>
                </c:pt>
                <c:pt idx="1">
                  <c:v>55520</c:v>
                </c:pt>
                <c:pt idx="2">
                  <c:v>60650</c:v>
                </c:pt>
                <c:pt idx="3">
                  <c:v>50470</c:v>
                </c:pt>
                <c:pt idx="4">
                  <c:v>63820</c:v>
                </c:pt>
                <c:pt idx="5">
                  <c:v>57400</c:v>
                </c:pt>
                <c:pt idx="6">
                  <c:v>61590</c:v>
                </c:pt>
                <c:pt idx="7">
                  <c:v>61450</c:v>
                </c:pt>
                <c:pt idx="8">
                  <c:v>59100</c:v>
                </c:pt>
                <c:pt idx="9">
                  <c:v>62570</c:v>
                </c:pt>
                <c:pt idx="10">
                  <c:v>58770</c:v>
                </c:pt>
                <c:pt idx="11">
                  <c:v>61100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3-4FB6-9020-FC441ECBB460}"/>
            </c:ext>
          </c:extLst>
        </c:ser>
        <c:ser>
          <c:idx val="2"/>
          <c:order val="2"/>
          <c:tx>
            <c:strRef>
              <c:f>'Global Année'!$AD$4</c:f>
              <c:strCache>
                <c:ptCount val="1"/>
                <c:pt idx="0">
                  <c:v>budget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'Global Année'!$AE$4:$AP$4</c:f>
              <c:numCache>
                <c:formatCode>General</c:formatCode>
                <c:ptCount val="12"/>
                <c:pt idx="0">
                  <c:v>63500</c:v>
                </c:pt>
                <c:pt idx="1">
                  <c:v>63500</c:v>
                </c:pt>
                <c:pt idx="2">
                  <c:v>63500</c:v>
                </c:pt>
                <c:pt idx="3">
                  <c:v>63500</c:v>
                </c:pt>
                <c:pt idx="4">
                  <c:v>63500</c:v>
                </c:pt>
                <c:pt idx="5">
                  <c:v>63500</c:v>
                </c:pt>
                <c:pt idx="6">
                  <c:v>63500</c:v>
                </c:pt>
                <c:pt idx="7">
                  <c:v>63500</c:v>
                </c:pt>
                <c:pt idx="8">
                  <c:v>63500</c:v>
                </c:pt>
                <c:pt idx="9">
                  <c:v>63500</c:v>
                </c:pt>
                <c:pt idx="10">
                  <c:v>63500</c:v>
                </c:pt>
                <c:pt idx="11">
                  <c:v>63500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63-4FB6-9020-FC441ECBB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5682784"/>
        <c:axId val="1075679832"/>
      </c:barChart>
      <c:catAx>
        <c:axId val="1075682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75679832"/>
        <c:crosses val="autoZero"/>
        <c:auto val="1"/>
        <c:lblAlgn val="ctr"/>
        <c:lblOffset val="100"/>
        <c:noMultiLvlLbl val="0"/>
      </c:catAx>
      <c:valAx>
        <c:axId val="1075679832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75682784"/>
        <c:crosses val="autoZero"/>
        <c:crossBetween val="between"/>
        <c:majorUnit val="5000"/>
        <c:minorUnit val="5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Mix des</a:t>
            </a:r>
            <a:r>
              <a:rPr lang="fr-FR" baseline="0"/>
              <a:t> Ventes PAR FAMILLE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75E-45A3-BF14-1ABC7F59A1F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75E-45A3-BF14-1ABC7F59A1F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75E-45A3-BF14-1ABC7F59A1F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75E-45A3-BF14-1ABC7F59A1F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75E-45A3-BF14-1ABC7F59A1F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D75E-45A3-BF14-1ABC7F59A1F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D75E-45A3-BF14-1ABC7F59A1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'Global Année'!$A$5:$A$11</c:f>
              <c:strCache>
                <c:ptCount val="7"/>
                <c:pt idx="0">
                  <c:v>CA HT PAINS</c:v>
                </c:pt>
                <c:pt idx="1">
                  <c:v>CA HT VIENNOISERIES</c:v>
                </c:pt>
                <c:pt idx="2">
                  <c:v>CA HT PATISSERIES</c:v>
                </c:pt>
                <c:pt idx="3">
                  <c:v>CA HT SNACK</c:v>
                </c:pt>
                <c:pt idx="4">
                  <c:v>CA HT CHOCOLAT</c:v>
                </c:pt>
                <c:pt idx="5">
                  <c:v>CA HT GLACES</c:v>
                </c:pt>
                <c:pt idx="6">
                  <c:v>CA HT NEGOCE</c:v>
                </c:pt>
              </c:strCache>
            </c:strRef>
          </c:cat>
          <c:val>
            <c:numRef>
              <c:f>'Global Année'!$AE$18:$AE$24</c:f>
              <c:numCache>
                <c:formatCode>0.00%</c:formatCode>
                <c:ptCount val="7"/>
                <c:pt idx="0">
                  <c:v>0.59829418931977651</c:v>
                </c:pt>
                <c:pt idx="1">
                  <c:v>8.641093511477109E-2</c:v>
                </c:pt>
                <c:pt idx="2">
                  <c:v>7.9142332955197958E-2</c:v>
                </c:pt>
                <c:pt idx="3">
                  <c:v>0.10461745304819126</c:v>
                </c:pt>
                <c:pt idx="4">
                  <c:v>3.955015895690657E-2</c:v>
                </c:pt>
                <c:pt idx="5">
                  <c:v>4.6664705964735376E-2</c:v>
                </c:pt>
                <c:pt idx="6">
                  <c:v>4.5320224640421271E-2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CD-4048-8713-97872CA5C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 w="12700">
          <a:solidFill>
            <a:srgbClr val="000000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MIX PRODUITS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15D-46F4-896D-382E9D5D5DA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15D-46F4-896D-382E9D5D5DA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15D-46F4-896D-382E9D5D5DA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15D-46F4-896D-382E9D5D5DA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15D-46F4-896D-382E9D5D5DA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E15D-46F4-896D-382E9D5D5DA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E15D-46F4-896D-382E9D5D5D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JANVIER!$C$40:$I$40</c:f>
              <c:strCache>
                <c:ptCount val="7"/>
                <c:pt idx="0">
                  <c:v>PAINS</c:v>
                </c:pt>
                <c:pt idx="1">
                  <c:v>VIENN</c:v>
                </c:pt>
                <c:pt idx="2">
                  <c:v>PATISS</c:v>
                </c:pt>
                <c:pt idx="3">
                  <c:v>SNACK</c:v>
                </c:pt>
                <c:pt idx="4">
                  <c:v>CHOCOLAT</c:v>
                </c:pt>
                <c:pt idx="5">
                  <c:v>GLACES</c:v>
                </c:pt>
                <c:pt idx="6">
                  <c:v>NEGOCE</c:v>
                </c:pt>
              </c:strCache>
            </c:strRef>
          </c:cat>
          <c:val>
            <c:numRef>
              <c:f>JANVIER!$C$41:$I$41</c:f>
              <c:numCache>
                <c:formatCode>0.00%</c:formatCode>
                <c:ptCount val="7"/>
                <c:pt idx="0">
                  <c:v>0.59749959408994968</c:v>
                </c:pt>
                <c:pt idx="1">
                  <c:v>8.5241110569897707E-2</c:v>
                </c:pt>
                <c:pt idx="2">
                  <c:v>7.6635817502841375E-2</c:v>
                </c:pt>
                <c:pt idx="3">
                  <c:v>0.10959571358986848</c:v>
                </c:pt>
                <c:pt idx="4">
                  <c:v>3.8155544731287544E-2</c:v>
                </c:pt>
                <c:pt idx="5">
                  <c:v>4.7085565838610163E-2</c:v>
                </c:pt>
                <c:pt idx="6">
                  <c:v>4.5786653677545058E-2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1D-43E5-8DCA-0CA02327A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0810404317437842E-2"/>
          <c:y val="0.20989409681485563"/>
          <c:w val="0.83837919136512429"/>
          <c:h val="0.59413658141298831"/>
        </c:manualLayout>
      </c:layout>
      <c:pie3DChart>
        <c:varyColors val="1"/>
        <c:ser>
          <c:idx val="0"/>
          <c:order val="0"/>
          <c:tx>
            <c:strRef>
              <c:f>JANVIER!$J$61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D3D-4ABA-8B35-12008468684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D3D-4ABA-8B35-12008468684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D3D-4ABA-8B35-12008468684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D3D-4ABA-8B35-12008468684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D3D-4ABA-8B35-12008468684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D3D-4ABA-8B35-12008468684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JANVIER!$A$62:$A$67</c:f>
              <c:strCache>
                <c:ptCount val="6"/>
                <c:pt idx="0">
                  <c:v>Mardi</c:v>
                </c:pt>
                <c:pt idx="1">
                  <c:v>Mercredi</c:v>
                </c:pt>
                <c:pt idx="2">
                  <c:v>Jeudi</c:v>
                </c:pt>
                <c:pt idx="3">
                  <c:v>Vendredi</c:v>
                </c:pt>
                <c:pt idx="4">
                  <c:v>Samedi</c:v>
                </c:pt>
                <c:pt idx="5">
                  <c:v>Dimanche</c:v>
                </c:pt>
              </c:strCache>
            </c:strRef>
          </c:cat>
          <c:val>
            <c:numRef>
              <c:f>JANVIER!$J$62:$J$67</c:f>
              <c:numCache>
                <c:formatCode>0.00%</c:formatCode>
                <c:ptCount val="6"/>
                <c:pt idx="0">
                  <c:v>0.13544668587896252</c:v>
                </c:pt>
                <c:pt idx="1">
                  <c:v>0.12247838616714697</c:v>
                </c:pt>
                <c:pt idx="2">
                  <c:v>0.14409221902017291</c:v>
                </c:pt>
                <c:pt idx="3">
                  <c:v>0.1707492795389049</c:v>
                </c:pt>
                <c:pt idx="4">
                  <c:v>0.1930835734870317</c:v>
                </c:pt>
                <c:pt idx="5">
                  <c:v>0.23414985590778098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58-46D0-B9CC-E7F7A50EF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MIX PRODUITS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C9E-416C-81D1-B9A464C1E20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C9E-416C-81D1-B9A464C1E20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C9E-416C-81D1-B9A464C1E20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C9E-416C-81D1-B9A464C1E20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C9E-416C-81D1-B9A464C1E20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2C9E-416C-81D1-B9A464C1E20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2C9E-416C-81D1-B9A464C1E2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FEVRIER!$C$40:$I$40</c:f>
              <c:strCache>
                <c:ptCount val="7"/>
                <c:pt idx="0">
                  <c:v>PAINS</c:v>
                </c:pt>
                <c:pt idx="1">
                  <c:v>VIENN</c:v>
                </c:pt>
                <c:pt idx="2">
                  <c:v>PATISS</c:v>
                </c:pt>
                <c:pt idx="3">
                  <c:v>SNACK</c:v>
                </c:pt>
                <c:pt idx="4">
                  <c:v>CHOCOLAT</c:v>
                </c:pt>
                <c:pt idx="5">
                  <c:v>GLACES</c:v>
                </c:pt>
                <c:pt idx="6">
                  <c:v>NEGOCE</c:v>
                </c:pt>
              </c:strCache>
            </c:strRef>
          </c:cat>
          <c:val>
            <c:numRef>
              <c:f>FEVRIER!$C$41:$I$41</c:f>
              <c:numCache>
                <c:formatCode>0.00%</c:formatCode>
                <c:ptCount val="7"/>
                <c:pt idx="0">
                  <c:v>0.59798270893371763</c:v>
                </c:pt>
                <c:pt idx="1">
                  <c:v>8.645533141210375E-2</c:v>
                </c:pt>
                <c:pt idx="2">
                  <c:v>7.9250720461095103E-2</c:v>
                </c:pt>
                <c:pt idx="3">
                  <c:v>0.10446685878962536</c:v>
                </c:pt>
                <c:pt idx="4">
                  <c:v>3.9625360230547552E-2</c:v>
                </c:pt>
                <c:pt idx="5">
                  <c:v>4.6829971181556199E-2</c:v>
                </c:pt>
                <c:pt idx="6">
                  <c:v>4.5389048991354465E-2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C9E-416C-81D1-B9A464C1E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0810404317437842E-2"/>
          <c:y val="0.20989409681485563"/>
          <c:w val="0.83837919136512429"/>
          <c:h val="0.59413658141298831"/>
        </c:manualLayout>
      </c:layout>
      <c:pie3DChart>
        <c:varyColors val="1"/>
        <c:ser>
          <c:idx val="0"/>
          <c:order val="0"/>
          <c:tx>
            <c:strRef>
              <c:f>FEVRIER!$J$61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95F-4AC2-B2F0-D77713CB89E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95F-4AC2-B2F0-D77713CB89E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95F-4AC2-B2F0-D77713CB89E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95F-4AC2-B2F0-D77713CB89E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95F-4AC2-B2F0-D77713CB89E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D95F-4AC2-B2F0-D77713CB89E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FEVRIER!$A$62:$A$67</c:f>
              <c:strCache>
                <c:ptCount val="6"/>
                <c:pt idx="0">
                  <c:v>Mardi</c:v>
                </c:pt>
                <c:pt idx="1">
                  <c:v>Mercredi</c:v>
                </c:pt>
                <c:pt idx="2">
                  <c:v>Jeudi</c:v>
                </c:pt>
                <c:pt idx="3">
                  <c:v>Vendredi</c:v>
                </c:pt>
                <c:pt idx="4">
                  <c:v>Samedi</c:v>
                </c:pt>
                <c:pt idx="5">
                  <c:v>Dimanche</c:v>
                </c:pt>
              </c:strCache>
            </c:strRef>
          </c:cat>
          <c:val>
            <c:numRef>
              <c:f>FEVRIER!$J$62:$J$67</c:f>
              <c:numCache>
                <c:formatCode>0.00%</c:formatCode>
                <c:ptCount val="6"/>
                <c:pt idx="0">
                  <c:v>0.13544668587896252</c:v>
                </c:pt>
                <c:pt idx="1">
                  <c:v>0.12247838616714697</c:v>
                </c:pt>
                <c:pt idx="2">
                  <c:v>0.14409221902017291</c:v>
                </c:pt>
                <c:pt idx="3">
                  <c:v>0.1707492795389049</c:v>
                </c:pt>
                <c:pt idx="4">
                  <c:v>0.1930835734870317</c:v>
                </c:pt>
                <c:pt idx="5">
                  <c:v>0.23414985590778098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95F-4AC2-B2F0-D77713CB89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MIX PRODUITS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8A2-41F2-84A2-38BF938FA55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8A2-41F2-84A2-38BF938FA55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8A2-41F2-84A2-38BF938FA55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8A2-41F2-84A2-38BF938FA55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8A2-41F2-84A2-38BF938FA55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28A2-41F2-84A2-38BF938FA55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28A2-41F2-84A2-38BF938FA5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MARS!$C$47:$I$47</c:f>
              <c:strCache>
                <c:ptCount val="7"/>
                <c:pt idx="0">
                  <c:v>PAINS</c:v>
                </c:pt>
                <c:pt idx="1">
                  <c:v>VIENN</c:v>
                </c:pt>
                <c:pt idx="2">
                  <c:v>PATISS</c:v>
                </c:pt>
                <c:pt idx="3">
                  <c:v>SNACK</c:v>
                </c:pt>
                <c:pt idx="4">
                  <c:v>CHOCOLAT</c:v>
                </c:pt>
                <c:pt idx="5">
                  <c:v>GLACES</c:v>
                </c:pt>
                <c:pt idx="6">
                  <c:v>NEGOCE</c:v>
                </c:pt>
              </c:strCache>
            </c:strRef>
          </c:cat>
          <c:val>
            <c:numRef>
              <c:f>MARS!$C$48:$I$48</c:f>
              <c:numCache>
                <c:formatCode>0.00%</c:formatCode>
                <c:ptCount val="7"/>
                <c:pt idx="0">
                  <c:v>0.61936362089501451</c:v>
                </c:pt>
                <c:pt idx="1">
                  <c:v>9.0182065679768594E-2</c:v>
                </c:pt>
                <c:pt idx="2">
                  <c:v>8.3035562361749193E-2</c:v>
                </c:pt>
                <c:pt idx="3">
                  <c:v>0.10464522715671261</c:v>
                </c:pt>
                <c:pt idx="4">
                  <c:v>4.1687936021779823E-2</c:v>
                </c:pt>
                <c:pt idx="5">
                  <c:v>4.7132890930746983E-2</c:v>
                </c:pt>
                <c:pt idx="6">
                  <c:v>4.5941807044410414E-2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A2-41F2-84A2-38BF938FA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0810404317437842E-2"/>
          <c:y val="0.20989409681485563"/>
          <c:w val="0.83837919136512429"/>
          <c:h val="0.59413658141298831"/>
        </c:manualLayout>
      </c:layout>
      <c:pie3DChart>
        <c:varyColors val="1"/>
        <c:ser>
          <c:idx val="0"/>
          <c:order val="0"/>
          <c:tx>
            <c:strRef>
              <c:f>MARS!$J$68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C10-46DD-A18D-4276BAE07C8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C10-46DD-A18D-4276BAE07C8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C10-46DD-A18D-4276BAE07C8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C10-46DD-A18D-4276BAE07C8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C10-46DD-A18D-4276BAE07C8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3C10-46DD-A18D-4276BAE07C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MARS!$A$69:$A$74</c:f>
              <c:strCache>
                <c:ptCount val="6"/>
                <c:pt idx="0">
                  <c:v>Mardi</c:v>
                </c:pt>
                <c:pt idx="1">
                  <c:v>Mercredi</c:v>
                </c:pt>
                <c:pt idx="2">
                  <c:v>Jeudi</c:v>
                </c:pt>
                <c:pt idx="3">
                  <c:v>Vendredi</c:v>
                </c:pt>
                <c:pt idx="4">
                  <c:v>Samedi</c:v>
                </c:pt>
                <c:pt idx="5">
                  <c:v>Dimanche</c:v>
                </c:pt>
              </c:strCache>
            </c:strRef>
          </c:cat>
          <c:val>
            <c:numRef>
              <c:f>MARS!$J$69:$J$74</c:f>
              <c:numCache>
                <c:formatCode>0.00%</c:formatCode>
                <c:ptCount val="6"/>
                <c:pt idx="0">
                  <c:v>0.13544668587896252</c:v>
                </c:pt>
                <c:pt idx="1">
                  <c:v>0.12247838616714697</c:v>
                </c:pt>
                <c:pt idx="2">
                  <c:v>0.14409221902017291</c:v>
                </c:pt>
                <c:pt idx="3">
                  <c:v>0.1707492795389049</c:v>
                </c:pt>
                <c:pt idx="4">
                  <c:v>0.1930835734870317</c:v>
                </c:pt>
                <c:pt idx="5">
                  <c:v>0.23414985590778098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C10-46DD-A18D-4276BAE07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MIX PRODUITS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E5E-4554-8595-6DE070A2CC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E5E-4554-8595-6DE070A2CCD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E5E-4554-8595-6DE070A2CCD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E5E-4554-8595-6DE070A2CCD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E5E-4554-8595-6DE070A2CCD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E5E-4554-8595-6DE070A2CCD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E5E-4554-8595-6DE070A2CC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AVRIL!$C$40:$I$40</c:f>
              <c:strCache>
                <c:ptCount val="7"/>
                <c:pt idx="0">
                  <c:v>PAINS</c:v>
                </c:pt>
                <c:pt idx="1">
                  <c:v>VIENN</c:v>
                </c:pt>
                <c:pt idx="2">
                  <c:v>PATISS</c:v>
                </c:pt>
                <c:pt idx="3">
                  <c:v>SNACK</c:v>
                </c:pt>
                <c:pt idx="4">
                  <c:v>CHOCOLAT</c:v>
                </c:pt>
                <c:pt idx="5">
                  <c:v>GLACES</c:v>
                </c:pt>
                <c:pt idx="6">
                  <c:v>NEGOCE</c:v>
                </c:pt>
              </c:strCache>
            </c:strRef>
          </c:cat>
          <c:val>
            <c:numRef>
              <c:f>AVRIL!$C$41:$I$41</c:f>
              <c:numCache>
                <c:formatCode>0.00%</c:formatCode>
                <c:ptCount val="7"/>
                <c:pt idx="0">
                  <c:v>0.60035664751337425</c:v>
                </c:pt>
                <c:pt idx="1">
                  <c:v>8.6189815732118091E-2</c:v>
                </c:pt>
                <c:pt idx="2">
                  <c:v>7.945314047949277E-2</c:v>
                </c:pt>
                <c:pt idx="3">
                  <c:v>0.10402219140083217</c:v>
                </c:pt>
                <c:pt idx="4">
                  <c:v>3.9429363978601147E-2</c:v>
                </c:pt>
                <c:pt idx="5">
                  <c:v>4.5571626708936004E-2</c:v>
                </c:pt>
                <c:pt idx="6">
                  <c:v>4.4977214186645534E-2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E5E-4554-8595-6DE070A2C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457200</xdr:colOff>
      <xdr:row>63</xdr:row>
      <xdr:rowOff>9525</xdr:rowOff>
    </xdr:from>
    <xdr:to>
      <xdr:col>9</xdr:col>
      <xdr:colOff>415925</xdr:colOff>
      <xdr:row>68</xdr:row>
      <xdr:rowOff>123850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9D4257EA-6469-446F-BB1D-86B35B2CE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11572875"/>
          <a:ext cx="2416175" cy="1019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44451</xdr:rowOff>
    </xdr:from>
    <xdr:to>
      <xdr:col>10</xdr:col>
      <xdr:colOff>12699</xdr:colOff>
      <xdr:row>64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04D380B-67C4-4079-B586-89ED1F171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75</xdr:row>
      <xdr:rowOff>57149</xdr:rowOff>
    </xdr:from>
    <xdr:to>
      <xdr:col>10</xdr:col>
      <xdr:colOff>6350</xdr:colOff>
      <xdr:row>95</xdr:row>
      <xdr:rowOff>142874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4E464363-6A5C-4791-8415-A2E4F66ECA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285750</xdr:colOff>
      <xdr:row>58</xdr:row>
      <xdr:rowOff>57150</xdr:rowOff>
    </xdr:from>
    <xdr:to>
      <xdr:col>14</xdr:col>
      <xdr:colOff>419100</xdr:colOff>
      <xdr:row>63</xdr:row>
      <xdr:rowOff>171475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D9E7CD8-AB51-405E-8CF3-0C9FF12DA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10658475"/>
          <a:ext cx="2419350" cy="10192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44451</xdr:rowOff>
    </xdr:from>
    <xdr:to>
      <xdr:col>10</xdr:col>
      <xdr:colOff>12699</xdr:colOff>
      <xdr:row>57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A49FE89-BEA0-4EEB-B7E6-A683321FB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68</xdr:row>
      <xdr:rowOff>57149</xdr:rowOff>
    </xdr:from>
    <xdr:to>
      <xdr:col>10</xdr:col>
      <xdr:colOff>6350</xdr:colOff>
      <xdr:row>88</xdr:row>
      <xdr:rowOff>142874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184F5C09-8F97-4D15-9D34-9FABD24D8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276225</xdr:colOff>
      <xdr:row>51</xdr:row>
      <xdr:rowOff>57150</xdr:rowOff>
    </xdr:from>
    <xdr:to>
      <xdr:col>14</xdr:col>
      <xdr:colOff>409575</xdr:colOff>
      <xdr:row>56</xdr:row>
      <xdr:rowOff>171475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770371C-F1D6-491C-B65D-8C004A63D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8225" y="9382125"/>
          <a:ext cx="2419350" cy="1019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44451</xdr:rowOff>
    </xdr:from>
    <xdr:to>
      <xdr:col>10</xdr:col>
      <xdr:colOff>12699</xdr:colOff>
      <xdr:row>57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FB3C81F-9A5F-4433-9A60-AF1F26B142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68</xdr:row>
      <xdr:rowOff>57149</xdr:rowOff>
    </xdr:from>
    <xdr:to>
      <xdr:col>10</xdr:col>
      <xdr:colOff>6350</xdr:colOff>
      <xdr:row>88</xdr:row>
      <xdr:rowOff>142874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F7846CC-65BB-4EC2-B11A-115F20626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285750</xdr:colOff>
      <xdr:row>51</xdr:row>
      <xdr:rowOff>66675</xdr:rowOff>
    </xdr:from>
    <xdr:to>
      <xdr:col>14</xdr:col>
      <xdr:colOff>419100</xdr:colOff>
      <xdr:row>57</xdr:row>
      <xdr:rowOff>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D0ACFB0-D692-4B31-8B65-E173347D8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9391650"/>
          <a:ext cx="2419350" cy="10192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44451</xdr:rowOff>
    </xdr:from>
    <xdr:to>
      <xdr:col>10</xdr:col>
      <xdr:colOff>12699</xdr:colOff>
      <xdr:row>64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FE3EE11-E37B-48C3-94C2-98FC76FA0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75</xdr:row>
      <xdr:rowOff>57149</xdr:rowOff>
    </xdr:from>
    <xdr:to>
      <xdr:col>10</xdr:col>
      <xdr:colOff>6350</xdr:colOff>
      <xdr:row>95</xdr:row>
      <xdr:rowOff>142874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5759EBA2-A733-497A-BBCB-503963A107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295275</xdr:colOff>
      <xdr:row>58</xdr:row>
      <xdr:rowOff>47625</xdr:rowOff>
    </xdr:from>
    <xdr:to>
      <xdr:col>14</xdr:col>
      <xdr:colOff>428625</xdr:colOff>
      <xdr:row>63</xdr:row>
      <xdr:rowOff>161950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7C6A88A-949D-42AF-8D27-C76EAD9DA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10648950"/>
          <a:ext cx="2419350" cy="10192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44451</xdr:rowOff>
    </xdr:from>
    <xdr:to>
      <xdr:col>10</xdr:col>
      <xdr:colOff>12699</xdr:colOff>
      <xdr:row>57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1BECB6C-4DDC-4297-BC8B-7F7FE999E6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68</xdr:row>
      <xdr:rowOff>57149</xdr:rowOff>
    </xdr:from>
    <xdr:to>
      <xdr:col>10</xdr:col>
      <xdr:colOff>6350</xdr:colOff>
      <xdr:row>88</xdr:row>
      <xdr:rowOff>142874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23BA76C-14B1-4A62-8FF7-AA583DA50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257175</xdr:colOff>
      <xdr:row>51</xdr:row>
      <xdr:rowOff>19050</xdr:rowOff>
    </xdr:from>
    <xdr:to>
      <xdr:col>14</xdr:col>
      <xdr:colOff>390525</xdr:colOff>
      <xdr:row>56</xdr:row>
      <xdr:rowOff>133375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3F90483-F129-4CBC-9309-5BFFA023C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9344025"/>
          <a:ext cx="2419350" cy="10192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26</xdr:row>
      <xdr:rowOff>11112</xdr:rowOff>
    </xdr:from>
    <xdr:to>
      <xdr:col>28</xdr:col>
      <xdr:colOff>409574</xdr:colOff>
      <xdr:row>48</xdr:row>
      <xdr:rowOff>101600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5B717041-1B60-4CFE-AD0E-C67EE6DFFC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48</xdr:row>
      <xdr:rowOff>169863</xdr:rowOff>
    </xdr:from>
    <xdr:to>
      <xdr:col>28</xdr:col>
      <xdr:colOff>409575</xdr:colOff>
      <xdr:row>72</xdr:row>
      <xdr:rowOff>161925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A1553C6D-290A-47E2-8EA0-72C1466F70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25</xdr:col>
      <xdr:colOff>85726</xdr:colOff>
      <xdr:row>0</xdr:row>
      <xdr:rowOff>67694</xdr:rowOff>
    </xdr:from>
    <xdr:to>
      <xdr:col>28</xdr:col>
      <xdr:colOff>330201</xdr:colOff>
      <xdr:row>5</xdr:row>
      <xdr:rowOff>25424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1DD52896-F310-4B39-BA24-C81BA9CCC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51" y="67694"/>
          <a:ext cx="1968500" cy="8340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44451</xdr:rowOff>
    </xdr:from>
    <xdr:to>
      <xdr:col>10</xdr:col>
      <xdr:colOff>12699</xdr:colOff>
      <xdr:row>57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F469644-13B9-426D-B855-ACACCDC31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68</xdr:row>
      <xdr:rowOff>57149</xdr:rowOff>
    </xdr:from>
    <xdr:to>
      <xdr:col>10</xdr:col>
      <xdr:colOff>6350</xdr:colOff>
      <xdr:row>88</xdr:row>
      <xdr:rowOff>142874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B71F9261-DDDC-4B16-9DAB-5758EED49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254000</xdr:colOff>
      <xdr:row>51</xdr:row>
      <xdr:rowOff>57150</xdr:rowOff>
    </xdr:from>
    <xdr:to>
      <xdr:col>14</xdr:col>
      <xdr:colOff>387350</xdr:colOff>
      <xdr:row>56</xdr:row>
      <xdr:rowOff>171475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F3D27C1-C348-42D8-B7EA-CDD42204A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6000" y="9372600"/>
          <a:ext cx="2419350" cy="1019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44451</xdr:rowOff>
    </xdr:from>
    <xdr:to>
      <xdr:col>10</xdr:col>
      <xdr:colOff>12699</xdr:colOff>
      <xdr:row>57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4042286-1DAD-40DB-B604-CFED82F36F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68</xdr:row>
      <xdr:rowOff>57149</xdr:rowOff>
    </xdr:from>
    <xdr:to>
      <xdr:col>10</xdr:col>
      <xdr:colOff>6350</xdr:colOff>
      <xdr:row>88</xdr:row>
      <xdr:rowOff>142874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2301A0-95A1-4DB5-B61A-32A2F8EA8B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333375</xdr:colOff>
      <xdr:row>51</xdr:row>
      <xdr:rowOff>28575</xdr:rowOff>
    </xdr:from>
    <xdr:to>
      <xdr:col>14</xdr:col>
      <xdr:colOff>466725</xdr:colOff>
      <xdr:row>56</xdr:row>
      <xdr:rowOff>142900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A1D755E0-E0CA-4517-9FD8-BDA31A223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9353550"/>
          <a:ext cx="2419350" cy="1019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44451</xdr:rowOff>
    </xdr:from>
    <xdr:to>
      <xdr:col>10</xdr:col>
      <xdr:colOff>12699</xdr:colOff>
      <xdr:row>57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1B239CF-DB6F-41D0-8A92-4DC06C5E4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68</xdr:row>
      <xdr:rowOff>57149</xdr:rowOff>
    </xdr:from>
    <xdr:to>
      <xdr:col>10</xdr:col>
      <xdr:colOff>6350</xdr:colOff>
      <xdr:row>88</xdr:row>
      <xdr:rowOff>142874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20260347-DB4E-4990-A77C-A90E43C58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285750</xdr:colOff>
      <xdr:row>51</xdr:row>
      <xdr:rowOff>47625</xdr:rowOff>
    </xdr:from>
    <xdr:to>
      <xdr:col>14</xdr:col>
      <xdr:colOff>419100</xdr:colOff>
      <xdr:row>56</xdr:row>
      <xdr:rowOff>161950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17E7903-1A82-4B41-B1C7-A6EC00A24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0" y="9372600"/>
          <a:ext cx="2419350" cy="1019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44451</xdr:rowOff>
    </xdr:from>
    <xdr:to>
      <xdr:col>10</xdr:col>
      <xdr:colOff>12699</xdr:colOff>
      <xdr:row>64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5B3199C-7B7C-4B8E-81C7-B8098ED71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75</xdr:row>
      <xdr:rowOff>57149</xdr:rowOff>
    </xdr:from>
    <xdr:to>
      <xdr:col>10</xdr:col>
      <xdr:colOff>6350</xdr:colOff>
      <xdr:row>95</xdr:row>
      <xdr:rowOff>142874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4FAFFFD2-E8DA-4973-A54B-CD15ACF2B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257175</xdr:colOff>
      <xdr:row>58</xdr:row>
      <xdr:rowOff>47625</xdr:rowOff>
    </xdr:from>
    <xdr:to>
      <xdr:col>14</xdr:col>
      <xdr:colOff>390525</xdr:colOff>
      <xdr:row>63</xdr:row>
      <xdr:rowOff>161950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68FE20E-4176-4C93-AC36-D0B8EDC8B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10648950"/>
          <a:ext cx="2419350" cy="1019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44451</xdr:rowOff>
    </xdr:from>
    <xdr:to>
      <xdr:col>10</xdr:col>
      <xdr:colOff>12699</xdr:colOff>
      <xdr:row>57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61F476E-2141-4545-9201-39B9DCF61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68</xdr:row>
      <xdr:rowOff>57149</xdr:rowOff>
    </xdr:from>
    <xdr:to>
      <xdr:col>10</xdr:col>
      <xdr:colOff>6350</xdr:colOff>
      <xdr:row>88</xdr:row>
      <xdr:rowOff>142874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25645DE3-5AC0-4FDC-A2B3-E24F0A67F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361950</xdr:colOff>
      <xdr:row>51</xdr:row>
      <xdr:rowOff>66675</xdr:rowOff>
    </xdr:from>
    <xdr:to>
      <xdr:col>14</xdr:col>
      <xdr:colOff>495300</xdr:colOff>
      <xdr:row>57</xdr:row>
      <xdr:rowOff>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9F2FDFA7-0BB9-4350-88C1-FA660866B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3950" y="9391650"/>
          <a:ext cx="2419350" cy="1019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44451</xdr:rowOff>
    </xdr:from>
    <xdr:to>
      <xdr:col>10</xdr:col>
      <xdr:colOff>12699</xdr:colOff>
      <xdr:row>57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E0758DF-EE66-4DA7-8AD3-2A821DF0B0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68</xdr:row>
      <xdr:rowOff>57149</xdr:rowOff>
    </xdr:from>
    <xdr:to>
      <xdr:col>10</xdr:col>
      <xdr:colOff>6350</xdr:colOff>
      <xdr:row>88</xdr:row>
      <xdr:rowOff>142874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97EF7A5-3953-4F0D-8BEF-5DF363AF5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295275</xdr:colOff>
      <xdr:row>51</xdr:row>
      <xdr:rowOff>47625</xdr:rowOff>
    </xdr:from>
    <xdr:to>
      <xdr:col>14</xdr:col>
      <xdr:colOff>425450</xdr:colOff>
      <xdr:row>56</xdr:row>
      <xdr:rowOff>158775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6527EBF-F833-4FB6-9C0C-ACB129603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9372600"/>
          <a:ext cx="2419350" cy="1019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44451</xdr:rowOff>
    </xdr:from>
    <xdr:to>
      <xdr:col>10</xdr:col>
      <xdr:colOff>12699</xdr:colOff>
      <xdr:row>57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F83E3EE-43A0-48AC-BFD2-70DC2E280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68</xdr:row>
      <xdr:rowOff>57149</xdr:rowOff>
    </xdr:from>
    <xdr:to>
      <xdr:col>10</xdr:col>
      <xdr:colOff>6350</xdr:colOff>
      <xdr:row>88</xdr:row>
      <xdr:rowOff>142874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478A73F4-87D3-4D53-80C5-2B14DC5FD3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247650</xdr:colOff>
      <xdr:row>51</xdr:row>
      <xdr:rowOff>28575</xdr:rowOff>
    </xdr:from>
    <xdr:to>
      <xdr:col>14</xdr:col>
      <xdr:colOff>381000</xdr:colOff>
      <xdr:row>56</xdr:row>
      <xdr:rowOff>142900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8E1811F-BC95-41BD-94C8-69FE824D8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9650" y="9353550"/>
          <a:ext cx="2419350" cy="1019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41</xdr:row>
      <xdr:rowOff>44451</xdr:rowOff>
    </xdr:from>
    <xdr:to>
      <xdr:col>10</xdr:col>
      <xdr:colOff>12699</xdr:colOff>
      <xdr:row>57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01DD6EB-9755-415A-88ED-0350F8610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68</xdr:row>
      <xdr:rowOff>57149</xdr:rowOff>
    </xdr:from>
    <xdr:to>
      <xdr:col>10</xdr:col>
      <xdr:colOff>6350</xdr:colOff>
      <xdr:row>88</xdr:row>
      <xdr:rowOff>142874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B32785DF-2A82-4CE1-91CA-F3389F494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333375</xdr:colOff>
      <xdr:row>51</xdr:row>
      <xdr:rowOff>66675</xdr:rowOff>
    </xdr:from>
    <xdr:to>
      <xdr:col>14</xdr:col>
      <xdr:colOff>466725</xdr:colOff>
      <xdr:row>57</xdr:row>
      <xdr:rowOff>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2C7B44F-D16C-4880-AE6C-FBB28B8D6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9391650"/>
          <a:ext cx="2419350" cy="10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7BEFB-8D0C-410F-8BB2-110032999FBF}">
  <dimension ref="A1:AO69"/>
  <sheetViews>
    <sheetView tabSelected="1" workbookViewId="0">
      <selection activeCell="H15" sqref="H15"/>
    </sheetView>
  </sheetViews>
  <sheetFormatPr baseColWidth="10" defaultRowHeight="15" x14ac:dyDescent="0.25"/>
  <cols>
    <col min="1" max="1" width="20.7109375" customWidth="1"/>
    <col min="2" max="2" width="12.5703125" customWidth="1"/>
    <col min="3" max="3" width="8.5703125" customWidth="1"/>
    <col min="4" max="4" width="12.5703125" style="77" customWidth="1"/>
    <col min="5" max="5" width="8.85546875" customWidth="1"/>
    <col min="6" max="6" width="6.5703125" customWidth="1"/>
    <col min="9" max="9" width="6.5703125" customWidth="1"/>
    <col min="12" max="12" width="6.5703125" customWidth="1"/>
    <col min="15" max="15" width="6.5703125" customWidth="1"/>
    <col min="18" max="18" width="6.5703125" customWidth="1"/>
    <col min="21" max="21" width="6.5703125" customWidth="1"/>
    <col min="24" max="24" width="6.5703125" customWidth="1"/>
    <col min="27" max="27" width="6.5703125" customWidth="1"/>
    <col min="30" max="30" width="6.5703125" customWidth="1"/>
    <col min="33" max="33" width="6.5703125" customWidth="1"/>
    <col min="36" max="36" width="6.5703125" customWidth="1"/>
    <col min="39" max="39" width="6.5703125" customWidth="1"/>
  </cols>
  <sheetData>
    <row r="1" spans="1:41" x14ac:dyDescent="0.25">
      <c r="A1" s="311" t="s">
        <v>52</v>
      </c>
      <c r="B1" s="311" t="s">
        <v>92</v>
      </c>
      <c r="C1" s="311" t="s">
        <v>96</v>
      </c>
      <c r="D1" s="312" t="s">
        <v>91</v>
      </c>
      <c r="E1" s="313" t="s">
        <v>96</v>
      </c>
      <c r="F1" s="314" t="s">
        <v>43</v>
      </c>
      <c r="G1" s="315"/>
      <c r="H1" s="316"/>
      <c r="I1" s="314" t="s">
        <v>53</v>
      </c>
      <c r="J1" s="315"/>
      <c r="K1" s="316"/>
      <c r="L1" s="314" t="s">
        <v>41</v>
      </c>
      <c r="M1" s="315"/>
      <c r="N1" s="316"/>
      <c r="O1" s="314" t="s">
        <v>40</v>
      </c>
      <c r="P1" s="315"/>
      <c r="Q1" s="316"/>
      <c r="R1" s="314" t="s">
        <v>39</v>
      </c>
      <c r="S1" s="315"/>
      <c r="T1" s="316"/>
      <c r="U1" s="314" t="s">
        <v>45</v>
      </c>
      <c r="V1" s="315"/>
      <c r="W1" s="316"/>
      <c r="X1" s="314" t="s">
        <v>46</v>
      </c>
      <c r="Y1" s="315"/>
      <c r="Z1" s="316"/>
      <c r="AA1" s="314" t="s">
        <v>54</v>
      </c>
      <c r="AB1" s="315"/>
      <c r="AC1" s="316"/>
      <c r="AD1" s="314" t="s">
        <v>48</v>
      </c>
      <c r="AE1" s="315"/>
      <c r="AF1" s="316"/>
      <c r="AG1" s="314" t="s">
        <v>49</v>
      </c>
      <c r="AH1" s="315"/>
      <c r="AI1" s="316"/>
      <c r="AJ1" s="314" t="s">
        <v>50</v>
      </c>
      <c r="AK1" s="315"/>
      <c r="AL1" s="316"/>
      <c r="AM1" s="314" t="s">
        <v>55</v>
      </c>
      <c r="AN1" s="315"/>
      <c r="AO1" s="316"/>
    </row>
    <row r="2" spans="1:41" x14ac:dyDescent="0.25">
      <c r="A2" s="317" t="s">
        <v>44</v>
      </c>
      <c r="B2" s="317"/>
      <c r="C2" s="317"/>
      <c r="D2" s="318"/>
      <c r="E2" s="319"/>
      <c r="F2" s="320"/>
      <c r="G2" s="321"/>
      <c r="H2" s="322"/>
      <c r="I2" s="320"/>
      <c r="J2" s="321"/>
      <c r="K2" s="322"/>
      <c r="L2" s="320"/>
      <c r="M2" s="321"/>
      <c r="N2" s="322"/>
      <c r="O2" s="320"/>
      <c r="P2" s="321"/>
      <c r="Q2" s="322"/>
      <c r="R2" s="320"/>
      <c r="S2" s="321"/>
      <c r="T2" s="322"/>
      <c r="U2" s="320"/>
      <c r="V2" s="321"/>
      <c r="W2" s="322"/>
      <c r="X2" s="320"/>
      <c r="Y2" s="321"/>
      <c r="Z2" s="322"/>
      <c r="AA2" s="320"/>
      <c r="AB2" s="321"/>
      <c r="AC2" s="322"/>
      <c r="AD2" s="320"/>
      <c r="AE2" s="321"/>
      <c r="AF2" s="322"/>
      <c r="AG2" s="320"/>
      <c r="AH2" s="321"/>
      <c r="AI2" s="322"/>
      <c r="AJ2" s="320"/>
      <c r="AK2" s="321"/>
      <c r="AL2" s="322"/>
      <c r="AM2" s="320"/>
      <c r="AN2" s="321"/>
      <c r="AO2" s="322"/>
    </row>
    <row r="3" spans="1:41" x14ac:dyDescent="0.25">
      <c r="A3" s="323" t="s">
        <v>64</v>
      </c>
      <c r="B3" s="323"/>
      <c r="C3" s="323"/>
      <c r="D3" s="324"/>
      <c r="E3" s="325"/>
      <c r="F3" s="320">
        <f>JANVIER!A41</f>
        <v>27</v>
      </c>
      <c r="G3" s="321"/>
      <c r="H3" s="322"/>
      <c r="I3" s="320"/>
      <c r="J3" s="321"/>
      <c r="K3" s="322"/>
      <c r="L3" s="320"/>
      <c r="M3" s="321"/>
      <c r="N3" s="322"/>
      <c r="O3" s="320"/>
      <c r="P3" s="321"/>
      <c r="Q3" s="322"/>
      <c r="R3" s="320"/>
      <c r="S3" s="321"/>
      <c r="T3" s="322"/>
      <c r="U3" s="320"/>
      <c r="V3" s="321"/>
      <c r="W3" s="322"/>
      <c r="X3" s="320"/>
      <c r="Y3" s="321"/>
      <c r="Z3" s="322"/>
      <c r="AA3" s="320"/>
      <c r="AB3" s="321"/>
      <c r="AC3" s="322"/>
      <c r="AD3" s="320"/>
      <c r="AE3" s="321"/>
      <c r="AF3" s="322"/>
      <c r="AG3" s="320"/>
      <c r="AH3" s="321"/>
      <c r="AI3" s="322"/>
      <c r="AJ3" s="320"/>
      <c r="AK3" s="321"/>
      <c r="AL3" s="322"/>
      <c r="AM3" s="320"/>
      <c r="AN3" s="321"/>
      <c r="AO3" s="322"/>
    </row>
    <row r="4" spans="1:41" x14ac:dyDescent="0.25">
      <c r="A4" s="323"/>
      <c r="B4" s="323"/>
      <c r="C4" s="323"/>
      <c r="D4" s="324"/>
      <c r="E4" s="325"/>
      <c r="F4" s="326" t="s">
        <v>66</v>
      </c>
      <c r="G4" s="327" t="s">
        <v>64</v>
      </c>
      <c r="H4" s="328" t="s">
        <v>91</v>
      </c>
      <c r="I4" s="326" t="s">
        <v>66</v>
      </c>
      <c r="J4" s="327" t="s">
        <v>64</v>
      </c>
      <c r="K4" s="328" t="s">
        <v>91</v>
      </c>
      <c r="L4" s="326" t="s">
        <v>66</v>
      </c>
      <c r="M4" s="327" t="s">
        <v>64</v>
      </c>
      <c r="N4" s="328" t="s">
        <v>91</v>
      </c>
      <c r="O4" s="326" t="s">
        <v>66</v>
      </c>
      <c r="P4" s="327" t="s">
        <v>64</v>
      </c>
      <c r="Q4" s="328" t="s">
        <v>91</v>
      </c>
      <c r="R4" s="326" t="s">
        <v>66</v>
      </c>
      <c r="S4" s="327" t="s">
        <v>64</v>
      </c>
      <c r="T4" s="328" t="s">
        <v>91</v>
      </c>
      <c r="U4" s="326" t="s">
        <v>66</v>
      </c>
      <c r="V4" s="327" t="s">
        <v>64</v>
      </c>
      <c r="W4" s="328" t="s">
        <v>91</v>
      </c>
      <c r="X4" s="326" t="s">
        <v>66</v>
      </c>
      <c r="Y4" s="327" t="s">
        <v>64</v>
      </c>
      <c r="Z4" s="328" t="s">
        <v>91</v>
      </c>
      <c r="AA4" s="326" t="s">
        <v>66</v>
      </c>
      <c r="AB4" s="327" t="s">
        <v>64</v>
      </c>
      <c r="AC4" s="328" t="s">
        <v>91</v>
      </c>
      <c r="AD4" s="326" t="s">
        <v>66</v>
      </c>
      <c r="AE4" s="327" t="s">
        <v>64</v>
      </c>
      <c r="AF4" s="328" t="s">
        <v>91</v>
      </c>
      <c r="AG4" s="326" t="s">
        <v>66</v>
      </c>
      <c r="AH4" s="327" t="s">
        <v>64</v>
      </c>
      <c r="AI4" s="328" t="s">
        <v>91</v>
      </c>
      <c r="AJ4" s="326" t="s">
        <v>66</v>
      </c>
      <c r="AK4" s="327" t="s">
        <v>64</v>
      </c>
      <c r="AL4" s="328" t="s">
        <v>91</v>
      </c>
      <c r="AM4" s="326" t="s">
        <v>66</v>
      </c>
      <c r="AN4" s="327" t="s">
        <v>64</v>
      </c>
      <c r="AO4" s="328" t="s">
        <v>91</v>
      </c>
    </row>
    <row r="5" spans="1:41" x14ac:dyDescent="0.25">
      <c r="A5" s="152" t="s">
        <v>56</v>
      </c>
      <c r="B5" s="152">
        <f>G5+J5+M5+P5+S5+V5+Y5+AB5+AE5+AH5+AK5+AN5</f>
        <v>427200</v>
      </c>
      <c r="C5" s="208">
        <f>B5/B$12</f>
        <v>0.59829418931977651</v>
      </c>
      <c r="D5" s="207">
        <f>H5+K5+N5+Q5+T5+W5+Z5+AC5+AF5+AI5+AL5+AO5</f>
        <v>448560</v>
      </c>
      <c r="E5" s="208">
        <f>D5/D$12</f>
        <v>0.59829418931977651</v>
      </c>
      <c r="F5" s="143">
        <v>0.05</v>
      </c>
      <c r="G5" s="141">
        <f>JANVIER!$C$38</f>
        <v>36800</v>
      </c>
      <c r="H5" s="146">
        <f>G5*(1+F5)</f>
        <v>38640</v>
      </c>
      <c r="I5" s="143">
        <v>0.05</v>
      </c>
      <c r="J5" s="141">
        <f>FEVRIER!$C$38</f>
        <v>33200</v>
      </c>
      <c r="K5" s="146">
        <f>J5*(1+I5)</f>
        <v>34860</v>
      </c>
      <c r="L5" s="143">
        <v>0.05</v>
      </c>
      <c r="M5" s="141">
        <f>MARS!$C$45</f>
        <v>36400</v>
      </c>
      <c r="N5" s="146">
        <f>M5*(1+L5)</f>
        <v>38220</v>
      </c>
      <c r="O5" s="143">
        <v>0.05</v>
      </c>
      <c r="P5" s="141">
        <f>AVRIL!$C$38</f>
        <v>30300</v>
      </c>
      <c r="Q5" s="146">
        <f>P5*(1+O5)</f>
        <v>31815</v>
      </c>
      <c r="R5" s="143">
        <v>0.05</v>
      </c>
      <c r="S5" s="141">
        <f>MAI!$C$38</f>
        <v>38100</v>
      </c>
      <c r="T5" s="146">
        <f>S5*(1+R5)</f>
        <v>40005</v>
      </c>
      <c r="U5" s="143">
        <v>0.05</v>
      </c>
      <c r="V5" s="141">
        <f>JUIN!$C$38</f>
        <v>34400</v>
      </c>
      <c r="W5" s="146">
        <f>V5*(1+U5)</f>
        <v>36120</v>
      </c>
      <c r="X5" s="143">
        <v>0.05</v>
      </c>
      <c r="Y5" s="141">
        <f>JUILLET!$C$38</f>
        <v>36800</v>
      </c>
      <c r="Z5" s="146">
        <f>Y5*(1+X5)</f>
        <v>38640</v>
      </c>
      <c r="AA5" s="143">
        <v>0.05</v>
      </c>
      <c r="AB5" s="141">
        <f>AOUT!$C$45</f>
        <v>36700</v>
      </c>
      <c r="AC5" s="146">
        <f>AB5*(1+AA5)</f>
        <v>38535</v>
      </c>
      <c r="AD5" s="143">
        <v>0.05</v>
      </c>
      <c r="AE5" s="141">
        <f>SEPTEMBRE!$C$38</f>
        <v>35400</v>
      </c>
      <c r="AF5" s="146">
        <f>AE5*(1+AD5)</f>
        <v>37170</v>
      </c>
      <c r="AG5" s="143">
        <v>0.05</v>
      </c>
      <c r="AH5" s="141">
        <f>OCTOBRE!$C$38</f>
        <v>37300</v>
      </c>
      <c r="AI5" s="146">
        <f>AH5*(1+AG5)</f>
        <v>39165</v>
      </c>
      <c r="AJ5" s="143">
        <v>0.05</v>
      </c>
      <c r="AK5" s="141">
        <f>NOVEMBRE!$C$45</f>
        <v>35200</v>
      </c>
      <c r="AL5" s="146">
        <f>AK5*(1+AJ5)</f>
        <v>36960</v>
      </c>
      <c r="AM5" s="143">
        <v>0.05</v>
      </c>
      <c r="AN5" s="141">
        <f>DECEMBRE!$C$38</f>
        <v>36600</v>
      </c>
      <c r="AO5" s="146">
        <f>AN5*(1+AM5)</f>
        <v>38430</v>
      </c>
    </row>
    <row r="6" spans="1:41" x14ac:dyDescent="0.25">
      <c r="A6" s="152" t="s">
        <v>57</v>
      </c>
      <c r="B6" s="152">
        <f t="shared" ref="B6:B11" si="0">G6+J6+M6+P6+S6+V6+Y6+AB6+AE6+AH6+AK6+AN6</f>
        <v>61700</v>
      </c>
      <c r="C6" s="208">
        <f t="shared" ref="C6:E11" si="1">B6/B$12</f>
        <v>8.641093511477109E-2</v>
      </c>
      <c r="D6" s="207">
        <f t="shared" ref="D6:D11" si="2">H6+K6+N6+Q6+T6+W6+Z6+AC6+AF6+AI6+AL6+AO6</f>
        <v>64785</v>
      </c>
      <c r="E6" s="208">
        <f t="shared" si="1"/>
        <v>8.641093511477109E-2</v>
      </c>
      <c r="F6" s="143">
        <v>0.05</v>
      </c>
      <c r="G6" s="142">
        <f>JANVIER!$D$38</f>
        <v>5250</v>
      </c>
      <c r="H6" s="146">
        <f t="shared" ref="H6:H11" si="3">G6*(1+F6)</f>
        <v>5512.5</v>
      </c>
      <c r="I6" s="143">
        <v>0.05</v>
      </c>
      <c r="J6" s="142">
        <f>FEVRIER!$D$38</f>
        <v>4800</v>
      </c>
      <c r="K6" s="146">
        <f t="shared" ref="K6:K11" si="4">J6*(1+I6)</f>
        <v>5040</v>
      </c>
      <c r="L6" s="143">
        <v>0.05</v>
      </c>
      <c r="M6" s="142">
        <f>MARS!$D$45</f>
        <v>5300</v>
      </c>
      <c r="N6" s="146">
        <f t="shared" ref="N6:N11" si="5">M6*(1+L6)</f>
        <v>5565</v>
      </c>
      <c r="O6" s="143">
        <v>0.05</v>
      </c>
      <c r="P6" s="142">
        <f>AVRIL!$D$38</f>
        <v>4350</v>
      </c>
      <c r="Q6" s="146">
        <f t="shared" ref="Q6:Q11" si="6">P6*(1+O6)</f>
        <v>4567.5</v>
      </c>
      <c r="R6" s="143">
        <v>0.05</v>
      </c>
      <c r="S6" s="142">
        <f>MAI!$D$38</f>
        <v>5600</v>
      </c>
      <c r="T6" s="146">
        <f t="shared" ref="T6:T11" si="7">S6*(1+R6)</f>
        <v>5880</v>
      </c>
      <c r="U6" s="143">
        <v>0.05</v>
      </c>
      <c r="V6" s="142">
        <f>JUIN!$D$38</f>
        <v>4950</v>
      </c>
      <c r="W6" s="146">
        <f t="shared" ref="W6:W11" si="8">V6*(1+U6)</f>
        <v>5197.5</v>
      </c>
      <c r="X6" s="143">
        <v>0.05</v>
      </c>
      <c r="Y6" s="142">
        <f>JUILLET!$D$38</f>
        <v>5250</v>
      </c>
      <c r="Z6" s="146">
        <f t="shared" ref="Z6:Z11" si="9">Y6*(1+X6)</f>
        <v>5512.5</v>
      </c>
      <c r="AA6" s="143">
        <v>0.05</v>
      </c>
      <c r="AB6" s="142">
        <f>AOUT!$D$45</f>
        <v>5400</v>
      </c>
      <c r="AC6" s="146">
        <f t="shared" ref="AC6:AC11" si="10">AB6*(1+AA6)</f>
        <v>5670</v>
      </c>
      <c r="AD6" s="143">
        <v>0.05</v>
      </c>
      <c r="AE6" s="142">
        <f>SEPTEMBRE!$D$38</f>
        <v>5050</v>
      </c>
      <c r="AF6" s="146">
        <f t="shared" ref="AF6:AF11" si="11">AE6*(1+AD6)</f>
        <v>5302.5</v>
      </c>
      <c r="AG6" s="143">
        <v>0.05</v>
      </c>
      <c r="AH6" s="142">
        <f>OCTOBRE!$D$38</f>
        <v>5400</v>
      </c>
      <c r="AI6" s="146">
        <f t="shared" ref="AI6:AI11" si="12">AH6*(1+AG6)</f>
        <v>5670</v>
      </c>
      <c r="AJ6" s="143">
        <v>0.05</v>
      </c>
      <c r="AK6" s="142">
        <f>NOVEMBRE!$D$45</f>
        <v>5150</v>
      </c>
      <c r="AL6" s="146">
        <f t="shared" ref="AL6:AL11" si="13">AK6*(1+AJ6)</f>
        <v>5407.5</v>
      </c>
      <c r="AM6" s="143">
        <v>0.05</v>
      </c>
      <c r="AN6" s="142">
        <f>DECEMBRE!$D$38</f>
        <v>5200</v>
      </c>
      <c r="AO6" s="146">
        <f t="shared" ref="AO6:AO11" si="14">AN6*(1+AM6)</f>
        <v>5460</v>
      </c>
    </row>
    <row r="7" spans="1:41" x14ac:dyDescent="0.25">
      <c r="A7" s="152" t="s">
        <v>58</v>
      </c>
      <c r="B7" s="152">
        <f t="shared" si="0"/>
        <v>56510</v>
      </c>
      <c r="C7" s="208">
        <f t="shared" si="1"/>
        <v>7.9142332955197958E-2</v>
      </c>
      <c r="D7" s="207">
        <f t="shared" si="2"/>
        <v>59335.5</v>
      </c>
      <c r="E7" s="208">
        <f t="shared" si="1"/>
        <v>7.9142332955197958E-2</v>
      </c>
      <c r="F7" s="143">
        <v>0.05</v>
      </c>
      <c r="G7" s="142">
        <f>JANVIER!$E$38</f>
        <v>4720</v>
      </c>
      <c r="H7" s="146">
        <f t="shared" si="3"/>
        <v>4956</v>
      </c>
      <c r="I7" s="143">
        <v>0.05</v>
      </c>
      <c r="J7" s="142">
        <f>FEVRIER!$E$38</f>
        <v>4400</v>
      </c>
      <c r="K7" s="146">
        <f t="shared" si="4"/>
        <v>4620</v>
      </c>
      <c r="L7" s="143">
        <v>0.05</v>
      </c>
      <c r="M7" s="142">
        <f>MARS!$E$45</f>
        <v>4880</v>
      </c>
      <c r="N7" s="146">
        <f t="shared" si="5"/>
        <v>5124</v>
      </c>
      <c r="O7" s="143">
        <v>0.05</v>
      </c>
      <c r="P7" s="142">
        <f>AVRIL!$E$38</f>
        <v>4010</v>
      </c>
      <c r="Q7" s="146">
        <f t="shared" si="6"/>
        <v>4210.5</v>
      </c>
      <c r="R7" s="143">
        <v>0.05</v>
      </c>
      <c r="S7" s="142">
        <f>MAI!$E$38</f>
        <v>5240</v>
      </c>
      <c r="T7" s="146">
        <f t="shared" si="7"/>
        <v>5502</v>
      </c>
      <c r="U7" s="143">
        <v>0.05</v>
      </c>
      <c r="V7" s="142">
        <f>JUIN!$E$38</f>
        <v>4430</v>
      </c>
      <c r="W7" s="146">
        <f t="shared" si="8"/>
        <v>4651.5</v>
      </c>
      <c r="X7" s="143">
        <v>0.05</v>
      </c>
      <c r="Y7" s="142">
        <f>JUILLET!$E$38</f>
        <v>4720</v>
      </c>
      <c r="Z7" s="146">
        <f t="shared" si="9"/>
        <v>4956</v>
      </c>
      <c r="AA7" s="143">
        <v>0.05</v>
      </c>
      <c r="AB7" s="142">
        <f>AOUT!$E$45</f>
        <v>5150</v>
      </c>
      <c r="AC7" s="146">
        <f t="shared" si="10"/>
        <v>5407.5</v>
      </c>
      <c r="AD7" s="143">
        <v>0.05</v>
      </c>
      <c r="AE7" s="142">
        <f>SEPTEMBRE!$E$38</f>
        <v>4530</v>
      </c>
      <c r="AF7" s="146">
        <f t="shared" si="11"/>
        <v>4756.5</v>
      </c>
      <c r="AG7" s="143">
        <v>0.05</v>
      </c>
      <c r="AH7" s="142">
        <f>OCTOBRE!$E$38</f>
        <v>4920</v>
      </c>
      <c r="AI7" s="146">
        <f t="shared" si="12"/>
        <v>5166</v>
      </c>
      <c r="AJ7" s="143">
        <v>0.05</v>
      </c>
      <c r="AK7" s="142">
        <f>NOVEMBRE!$E$45</f>
        <v>4850</v>
      </c>
      <c r="AL7" s="146">
        <f t="shared" si="13"/>
        <v>5092.5</v>
      </c>
      <c r="AM7" s="143">
        <v>0.05</v>
      </c>
      <c r="AN7" s="142">
        <f>DECEMBRE!$E$38</f>
        <v>4660</v>
      </c>
      <c r="AO7" s="146">
        <f t="shared" si="14"/>
        <v>4893</v>
      </c>
    </row>
    <row r="8" spans="1:41" x14ac:dyDescent="0.25">
      <c r="A8" s="152" t="s">
        <v>59</v>
      </c>
      <c r="B8" s="152">
        <f t="shared" si="0"/>
        <v>74700</v>
      </c>
      <c r="C8" s="208">
        <f t="shared" si="1"/>
        <v>0.10461745304819126</v>
      </c>
      <c r="D8" s="207">
        <f t="shared" si="2"/>
        <v>78435</v>
      </c>
      <c r="E8" s="208">
        <f t="shared" si="1"/>
        <v>0.10461745304819126</v>
      </c>
      <c r="F8" s="143">
        <v>0.05</v>
      </c>
      <c r="G8" s="142">
        <f>JANVIER!$F$38</f>
        <v>6750</v>
      </c>
      <c r="H8" s="146">
        <f t="shared" si="3"/>
        <v>7087.5</v>
      </c>
      <c r="I8" s="143">
        <v>0.05</v>
      </c>
      <c r="J8" s="142">
        <f>FEVRIER!$F$38</f>
        <v>5800</v>
      </c>
      <c r="K8" s="146">
        <f t="shared" si="4"/>
        <v>6090</v>
      </c>
      <c r="L8" s="143">
        <v>0.05</v>
      </c>
      <c r="M8" s="142">
        <f>MARS!$F$45</f>
        <v>6150</v>
      </c>
      <c r="N8" s="146">
        <f t="shared" si="5"/>
        <v>6457.5</v>
      </c>
      <c r="O8" s="143">
        <v>0.05</v>
      </c>
      <c r="P8" s="142">
        <f>AVRIL!$F$38</f>
        <v>5250</v>
      </c>
      <c r="Q8" s="146">
        <f t="shared" si="6"/>
        <v>5512.5</v>
      </c>
      <c r="R8" s="143">
        <v>0.05</v>
      </c>
      <c r="S8" s="142">
        <f>MAI!$F$38</f>
        <v>6400</v>
      </c>
      <c r="T8" s="146">
        <f t="shared" si="7"/>
        <v>6720</v>
      </c>
      <c r="U8" s="143">
        <v>0.05</v>
      </c>
      <c r="V8" s="142">
        <f>JUIN!$F$38</f>
        <v>6100</v>
      </c>
      <c r="W8" s="146">
        <f t="shared" si="8"/>
        <v>6405</v>
      </c>
      <c r="X8" s="143">
        <v>0.05</v>
      </c>
      <c r="Y8" s="142">
        <f>JUILLET!$F$38</f>
        <v>6750</v>
      </c>
      <c r="Z8" s="146">
        <f t="shared" si="9"/>
        <v>7087.5</v>
      </c>
      <c r="AA8" s="143">
        <v>0.05</v>
      </c>
      <c r="AB8" s="142">
        <f>AOUT!$F$45</f>
        <v>6000</v>
      </c>
      <c r="AC8" s="146">
        <f t="shared" si="10"/>
        <v>6300</v>
      </c>
      <c r="AD8" s="143">
        <v>0.05</v>
      </c>
      <c r="AE8" s="142">
        <f>SEPTEMBRE!$F$38</f>
        <v>6350</v>
      </c>
      <c r="AF8" s="146">
        <f t="shared" si="11"/>
        <v>6667.5</v>
      </c>
      <c r="AG8" s="143">
        <v>0.05</v>
      </c>
      <c r="AH8" s="142">
        <f>OCTOBRE!$F$38</f>
        <v>6650</v>
      </c>
      <c r="AI8" s="146">
        <f t="shared" si="12"/>
        <v>6982.5</v>
      </c>
      <c r="AJ8" s="143">
        <v>0.05</v>
      </c>
      <c r="AK8" s="142">
        <f>NOVEMBRE!$F$45</f>
        <v>5850</v>
      </c>
      <c r="AL8" s="146">
        <f t="shared" si="13"/>
        <v>6142.5</v>
      </c>
      <c r="AM8" s="143">
        <v>0.05</v>
      </c>
      <c r="AN8" s="142">
        <f>DECEMBRE!$F$38</f>
        <v>6650</v>
      </c>
      <c r="AO8" s="146">
        <f t="shared" si="14"/>
        <v>6982.5</v>
      </c>
    </row>
    <row r="9" spans="1:41" x14ac:dyDescent="0.25">
      <c r="A9" s="152" t="s">
        <v>60</v>
      </c>
      <c r="B9" s="152">
        <f t="shared" si="0"/>
        <v>28240</v>
      </c>
      <c r="C9" s="208">
        <f t="shared" si="1"/>
        <v>3.955015895690657E-2</v>
      </c>
      <c r="D9" s="207">
        <f t="shared" si="2"/>
        <v>29652</v>
      </c>
      <c r="E9" s="208">
        <f t="shared" si="1"/>
        <v>3.955015895690657E-2</v>
      </c>
      <c r="F9" s="143">
        <v>0.05</v>
      </c>
      <c r="G9" s="142">
        <f>JANVIER!$G$38</f>
        <v>2350</v>
      </c>
      <c r="H9" s="146">
        <f t="shared" si="3"/>
        <v>2467.5</v>
      </c>
      <c r="I9" s="143">
        <v>0.05</v>
      </c>
      <c r="J9" s="142">
        <f>FEVRIER!$G$38</f>
        <v>2200</v>
      </c>
      <c r="K9" s="146">
        <f t="shared" si="4"/>
        <v>2310</v>
      </c>
      <c r="L9" s="143">
        <v>0.05</v>
      </c>
      <c r="M9" s="142">
        <f>MARS!$G$45</f>
        <v>2450</v>
      </c>
      <c r="N9" s="146">
        <f t="shared" si="5"/>
        <v>2572.5</v>
      </c>
      <c r="O9" s="143">
        <v>0.05</v>
      </c>
      <c r="P9" s="142">
        <f>AVRIL!$G$38</f>
        <v>1990</v>
      </c>
      <c r="Q9" s="146">
        <f t="shared" si="6"/>
        <v>2089.5</v>
      </c>
      <c r="R9" s="143">
        <v>0.05</v>
      </c>
      <c r="S9" s="142">
        <f>MAI!$G$38</f>
        <v>2610</v>
      </c>
      <c r="T9" s="146">
        <f t="shared" si="7"/>
        <v>2740.5</v>
      </c>
      <c r="U9" s="143">
        <v>0.05</v>
      </c>
      <c r="V9" s="142">
        <f>JUIN!$G$38</f>
        <v>2250</v>
      </c>
      <c r="W9" s="146">
        <f t="shared" si="8"/>
        <v>2362.5</v>
      </c>
      <c r="X9" s="143">
        <v>0.05</v>
      </c>
      <c r="Y9" s="142">
        <f>JUILLET!$G$38</f>
        <v>2350</v>
      </c>
      <c r="Z9" s="146">
        <f t="shared" si="9"/>
        <v>2467.5</v>
      </c>
      <c r="AA9" s="143">
        <v>0.05</v>
      </c>
      <c r="AB9" s="142">
        <f>AOUT!$G$45</f>
        <v>2550</v>
      </c>
      <c r="AC9" s="146">
        <f t="shared" si="10"/>
        <v>2677.5</v>
      </c>
      <c r="AD9" s="143">
        <v>0.05</v>
      </c>
      <c r="AE9" s="142">
        <f>SEPTEMBRE!$G$38</f>
        <v>2300</v>
      </c>
      <c r="AF9" s="146">
        <f t="shared" si="11"/>
        <v>2415</v>
      </c>
      <c r="AG9" s="143">
        <v>0.05</v>
      </c>
      <c r="AH9" s="142">
        <f>OCTOBRE!$G$38</f>
        <v>2450</v>
      </c>
      <c r="AI9" s="146">
        <f t="shared" si="12"/>
        <v>2572.5</v>
      </c>
      <c r="AJ9" s="143">
        <v>0.05</v>
      </c>
      <c r="AK9" s="142">
        <f>NOVEMBRE!$G$45</f>
        <v>2400</v>
      </c>
      <c r="AL9" s="146">
        <f t="shared" si="13"/>
        <v>2520</v>
      </c>
      <c r="AM9" s="143">
        <v>0.05</v>
      </c>
      <c r="AN9" s="142">
        <f>DECEMBRE!$G$38</f>
        <v>2340</v>
      </c>
      <c r="AO9" s="146">
        <f t="shared" si="14"/>
        <v>2457</v>
      </c>
    </row>
    <row r="10" spans="1:41" x14ac:dyDescent="0.25">
      <c r="A10" s="152" t="s">
        <v>61</v>
      </c>
      <c r="B10" s="152">
        <f t="shared" si="0"/>
        <v>33320</v>
      </c>
      <c r="C10" s="208">
        <f t="shared" si="1"/>
        <v>4.6664705964735376E-2</v>
      </c>
      <c r="D10" s="207">
        <f t="shared" si="2"/>
        <v>34986</v>
      </c>
      <c r="E10" s="208">
        <f t="shared" si="1"/>
        <v>4.6664705964735376E-2</v>
      </c>
      <c r="F10" s="143">
        <v>0.05</v>
      </c>
      <c r="G10" s="142">
        <f>JANVIER!$H$38</f>
        <v>2900</v>
      </c>
      <c r="H10" s="146">
        <f t="shared" si="3"/>
        <v>3045</v>
      </c>
      <c r="I10" s="143">
        <v>0.05</v>
      </c>
      <c r="J10" s="142">
        <f>FEVRIER!$H$38</f>
        <v>2600</v>
      </c>
      <c r="K10" s="146">
        <f t="shared" si="4"/>
        <v>2730</v>
      </c>
      <c r="L10" s="143">
        <v>0.05</v>
      </c>
      <c r="M10" s="142">
        <f>MARS!$H$45</f>
        <v>2770</v>
      </c>
      <c r="N10" s="146">
        <f t="shared" si="5"/>
        <v>2908.5</v>
      </c>
      <c r="O10" s="143">
        <v>0.05</v>
      </c>
      <c r="P10" s="142">
        <f>AVRIL!$H$38</f>
        <v>2300</v>
      </c>
      <c r="Q10" s="146">
        <f t="shared" si="6"/>
        <v>2415</v>
      </c>
      <c r="R10" s="143">
        <v>0.05</v>
      </c>
      <c r="S10" s="142">
        <f>MAI!$H$38</f>
        <v>3020</v>
      </c>
      <c r="T10" s="146">
        <f t="shared" si="7"/>
        <v>3171</v>
      </c>
      <c r="U10" s="143">
        <v>0.05</v>
      </c>
      <c r="V10" s="142">
        <f>JUIN!$H$38</f>
        <v>2650</v>
      </c>
      <c r="W10" s="146">
        <f t="shared" si="8"/>
        <v>2782.5</v>
      </c>
      <c r="X10" s="143">
        <v>0.05</v>
      </c>
      <c r="Y10" s="142">
        <f>JUILLET!$H$38</f>
        <v>2900</v>
      </c>
      <c r="Z10" s="146">
        <f t="shared" si="9"/>
        <v>3045</v>
      </c>
      <c r="AA10" s="143">
        <v>0.05</v>
      </c>
      <c r="AB10" s="142">
        <f>AOUT!$H$45</f>
        <v>2900</v>
      </c>
      <c r="AC10" s="146">
        <f t="shared" si="10"/>
        <v>3045</v>
      </c>
      <c r="AD10" s="143">
        <v>0.05</v>
      </c>
      <c r="AE10" s="142">
        <f>SEPTEMBRE!$H$38</f>
        <v>2750</v>
      </c>
      <c r="AF10" s="146">
        <f t="shared" si="11"/>
        <v>2887.5</v>
      </c>
      <c r="AG10" s="143">
        <v>0.05</v>
      </c>
      <c r="AH10" s="142">
        <f>OCTOBRE!$H$38</f>
        <v>2980</v>
      </c>
      <c r="AI10" s="146">
        <f t="shared" si="12"/>
        <v>3129</v>
      </c>
      <c r="AJ10" s="143">
        <v>0.05</v>
      </c>
      <c r="AK10" s="142">
        <f>NOVEMBRE!$H$45</f>
        <v>2720</v>
      </c>
      <c r="AL10" s="146">
        <f t="shared" si="13"/>
        <v>2856</v>
      </c>
      <c r="AM10" s="143">
        <v>0.05</v>
      </c>
      <c r="AN10" s="142">
        <f>DECEMBRE!$H$38</f>
        <v>2830</v>
      </c>
      <c r="AO10" s="146">
        <f t="shared" si="14"/>
        <v>2971.5</v>
      </c>
    </row>
    <row r="11" spans="1:41" ht="15.75" thickBot="1" x14ac:dyDescent="0.3">
      <c r="A11" s="154" t="s">
        <v>62</v>
      </c>
      <c r="B11" s="152">
        <f t="shared" si="0"/>
        <v>32360</v>
      </c>
      <c r="C11" s="208">
        <f t="shared" si="1"/>
        <v>4.5320224640421271E-2</v>
      </c>
      <c r="D11" s="207">
        <f t="shared" si="2"/>
        <v>33978</v>
      </c>
      <c r="E11" s="208">
        <f t="shared" si="1"/>
        <v>4.5320224640421271E-2</v>
      </c>
      <c r="F11" s="145">
        <v>0.05</v>
      </c>
      <c r="G11" s="191">
        <f>JANVIER!$I$38</f>
        <v>2820</v>
      </c>
      <c r="H11" s="147">
        <f t="shared" si="3"/>
        <v>2961</v>
      </c>
      <c r="I11" s="145">
        <v>0.05</v>
      </c>
      <c r="J11" s="191">
        <f>FEVRIER!$I$38</f>
        <v>2520</v>
      </c>
      <c r="K11" s="147">
        <f t="shared" si="4"/>
        <v>2646</v>
      </c>
      <c r="L11" s="145">
        <v>0.05</v>
      </c>
      <c r="M11" s="191">
        <f>MARS!$I$45</f>
        <v>2700</v>
      </c>
      <c r="N11" s="147">
        <f t="shared" si="5"/>
        <v>2835</v>
      </c>
      <c r="O11" s="145">
        <v>0.05</v>
      </c>
      <c r="P11" s="191">
        <f>AVRIL!$I$38</f>
        <v>2270</v>
      </c>
      <c r="Q11" s="147">
        <f t="shared" si="6"/>
        <v>2383.5</v>
      </c>
      <c r="R11" s="145">
        <v>0.05</v>
      </c>
      <c r="S11" s="191">
        <f>MAI!$I$38</f>
        <v>2850</v>
      </c>
      <c r="T11" s="147">
        <f t="shared" si="7"/>
        <v>2992.5</v>
      </c>
      <c r="U11" s="145">
        <v>0.05</v>
      </c>
      <c r="V11" s="191">
        <f>JUIN!$I$38</f>
        <v>2620</v>
      </c>
      <c r="W11" s="147">
        <f t="shared" si="8"/>
        <v>2751</v>
      </c>
      <c r="X11" s="145">
        <v>0.05</v>
      </c>
      <c r="Y11" s="191">
        <f>JUILLET!$I$38</f>
        <v>2820</v>
      </c>
      <c r="Z11" s="147">
        <f t="shared" si="9"/>
        <v>2961</v>
      </c>
      <c r="AA11" s="145">
        <v>0.05</v>
      </c>
      <c r="AB11" s="191">
        <f>AOUT!$I$45</f>
        <v>2750</v>
      </c>
      <c r="AC11" s="147">
        <f t="shared" si="10"/>
        <v>2887.5</v>
      </c>
      <c r="AD11" s="145">
        <v>0.05</v>
      </c>
      <c r="AE11" s="191">
        <f>SEPTEMBRE!$I$38</f>
        <v>2720</v>
      </c>
      <c r="AF11" s="147">
        <f t="shared" si="11"/>
        <v>2856</v>
      </c>
      <c r="AG11" s="145">
        <v>0.05</v>
      </c>
      <c r="AH11" s="191">
        <f>OCTOBRE!$I$38</f>
        <v>2870</v>
      </c>
      <c r="AI11" s="147">
        <f t="shared" si="12"/>
        <v>3013.5</v>
      </c>
      <c r="AJ11" s="145">
        <v>0.05</v>
      </c>
      <c r="AK11" s="191">
        <f>NOVEMBRE!$I$45</f>
        <v>2600</v>
      </c>
      <c r="AL11" s="147">
        <f t="shared" si="13"/>
        <v>2730</v>
      </c>
      <c r="AM11" s="145">
        <v>0.05</v>
      </c>
      <c r="AN11" s="191">
        <f>DECEMBRE!$I$38</f>
        <v>2820</v>
      </c>
      <c r="AO11" s="147">
        <f t="shared" si="14"/>
        <v>2961</v>
      </c>
    </row>
    <row r="12" spans="1:41" ht="15.75" thickBot="1" x14ac:dyDescent="0.3">
      <c r="A12" s="159" t="s">
        <v>63</v>
      </c>
      <c r="B12" s="160">
        <f>'Global Année'!AB25</f>
        <v>714030</v>
      </c>
      <c r="C12" s="161">
        <v>1</v>
      </c>
      <c r="D12" s="160">
        <f>B12*1.05</f>
        <v>749731.5</v>
      </c>
      <c r="E12" s="175">
        <f>D12/$D$12</f>
        <v>1</v>
      </c>
      <c r="F12" s="194"/>
      <c r="G12" s="195">
        <f>SUM(G5:G11)</f>
        <v>61590</v>
      </c>
      <c r="H12" s="196">
        <f>SUM(H5:H11)</f>
        <v>64669.5</v>
      </c>
      <c r="I12" s="194"/>
      <c r="J12" s="195">
        <f>SUM(J5:J11)</f>
        <v>55520</v>
      </c>
      <c r="K12" s="196">
        <f>SUM(K5:K11)</f>
        <v>58296</v>
      </c>
      <c r="L12" s="194"/>
      <c r="M12" s="195">
        <f>SUM(M5:M11)</f>
        <v>60650</v>
      </c>
      <c r="N12" s="196">
        <f>SUM(N5:N11)</f>
        <v>63682.5</v>
      </c>
      <c r="O12" s="194"/>
      <c r="P12" s="195">
        <f>SUM(P5:P11)</f>
        <v>50470</v>
      </c>
      <c r="Q12" s="196">
        <f>SUM(Q5:Q11)</f>
        <v>52993.5</v>
      </c>
      <c r="R12" s="194"/>
      <c r="S12" s="195">
        <f>SUM(S5:S11)</f>
        <v>63820</v>
      </c>
      <c r="T12" s="196">
        <f>SUM(T5:T11)</f>
        <v>67011</v>
      </c>
      <c r="U12" s="194"/>
      <c r="V12" s="195">
        <f>SUM(V5:V11)</f>
        <v>57400</v>
      </c>
      <c r="W12" s="196">
        <f>SUM(W5:W11)</f>
        <v>60270</v>
      </c>
      <c r="X12" s="194"/>
      <c r="Y12" s="195">
        <f>SUM(Y5:Y11)</f>
        <v>61590</v>
      </c>
      <c r="Z12" s="196">
        <f>SUM(Z5:Z11)</f>
        <v>64669.5</v>
      </c>
      <c r="AA12" s="194"/>
      <c r="AB12" s="195">
        <f>SUM(AB5:AB11)</f>
        <v>61450</v>
      </c>
      <c r="AC12" s="196">
        <f>SUM(AC5:AC11)</f>
        <v>64522.5</v>
      </c>
      <c r="AD12" s="194"/>
      <c r="AE12" s="195">
        <f>SUM(AE5:AE11)</f>
        <v>59100</v>
      </c>
      <c r="AF12" s="196">
        <f>SUM(AF5:AF11)</f>
        <v>62055</v>
      </c>
      <c r="AG12" s="194"/>
      <c r="AH12" s="195">
        <f>SUM(AH5:AH11)</f>
        <v>62570</v>
      </c>
      <c r="AI12" s="196">
        <f>SUM(AI5:AI11)</f>
        <v>65698.5</v>
      </c>
      <c r="AJ12" s="194"/>
      <c r="AK12" s="195">
        <f>SUM(AK5:AK11)</f>
        <v>58770</v>
      </c>
      <c r="AL12" s="196">
        <f>SUM(AL5:AL11)</f>
        <v>61708.5</v>
      </c>
      <c r="AM12" s="194"/>
      <c r="AN12" s="195">
        <f>SUM(AN5:AN11)</f>
        <v>61100</v>
      </c>
      <c r="AO12" s="196">
        <f>SUM(AO5:AO11)</f>
        <v>64155</v>
      </c>
    </row>
    <row r="13" spans="1:41" x14ac:dyDescent="0.25">
      <c r="A13" s="149" t="s">
        <v>93</v>
      </c>
      <c r="B13" s="15"/>
      <c r="C13" s="15"/>
      <c r="D13" s="155">
        <f>D12/D14</f>
        <v>251587.75167785236</v>
      </c>
      <c r="E13" s="184"/>
      <c r="F13" s="189"/>
      <c r="G13" s="192">
        <f>JANVIER!$K$38</f>
        <v>21100</v>
      </c>
      <c r="H13" s="193">
        <f>H12/H14</f>
        <v>21720.588235294115</v>
      </c>
      <c r="I13" s="189"/>
      <c r="J13" s="192">
        <f>FEVRIER!$K$38</f>
        <v>19000</v>
      </c>
      <c r="K13" s="193">
        <f>K12/K14</f>
        <v>19558.823529411762</v>
      </c>
      <c r="L13" s="189"/>
      <c r="M13" s="192">
        <f>MARS!$K$45</f>
        <v>20100</v>
      </c>
      <c r="N13" s="193">
        <f>N12/N14</f>
        <v>20691.176470588238</v>
      </c>
      <c r="O13" s="189"/>
      <c r="P13" s="192">
        <f>AVRIL!$K$38</f>
        <v>17300</v>
      </c>
      <c r="Q13" s="193">
        <f>Q12/Q14</f>
        <v>17808.823529411766</v>
      </c>
      <c r="R13" s="189"/>
      <c r="S13" s="192">
        <f>MAI!$K$38</f>
        <v>21800</v>
      </c>
      <c r="T13" s="193">
        <f>T12/T14</f>
        <v>22441.176470588234</v>
      </c>
      <c r="U13" s="189"/>
      <c r="V13" s="192">
        <f>JUIN!$K$38</f>
        <v>19650</v>
      </c>
      <c r="W13" s="193">
        <f>W12/W14</f>
        <v>20227.941176470587</v>
      </c>
      <c r="X13" s="189"/>
      <c r="Y13" s="192">
        <f>JUILLET!$K$38</f>
        <v>21100</v>
      </c>
      <c r="Z13" s="193">
        <f>Z12/Z14</f>
        <v>21720.588235294115</v>
      </c>
      <c r="AA13" s="189"/>
      <c r="AB13" s="192">
        <f>AOUT!$K$45</f>
        <v>21000</v>
      </c>
      <c r="AC13" s="193">
        <f>AC12/AC14</f>
        <v>21617.647058823532</v>
      </c>
      <c r="AD13" s="189"/>
      <c r="AE13" s="192">
        <f>SEPTEMBRE!$K$38</f>
        <v>20250</v>
      </c>
      <c r="AF13" s="193">
        <f>AF12/AF14</f>
        <v>20845.588235294119</v>
      </c>
      <c r="AG13" s="189"/>
      <c r="AH13" s="192">
        <f>OCTOBRE!$K$38</f>
        <v>21400</v>
      </c>
      <c r="AI13" s="193">
        <f>AI12/AI14</f>
        <v>22029.411764705881</v>
      </c>
      <c r="AJ13" s="189"/>
      <c r="AK13" s="192">
        <f>NOVEMBRE!$K$45</f>
        <v>20100</v>
      </c>
      <c r="AL13" s="193">
        <f>AL12/AL14</f>
        <v>20691.176470588231</v>
      </c>
      <c r="AM13" s="189"/>
      <c r="AN13" s="192">
        <f>DECEMBRE!$K$38</f>
        <v>20950</v>
      </c>
      <c r="AO13" s="193">
        <f>AO12/AO14</f>
        <v>21566.176470588234</v>
      </c>
    </row>
    <row r="14" spans="1:41" ht="15.75" thickBot="1" x14ac:dyDescent="0.3">
      <c r="A14" s="199" t="s">
        <v>94</v>
      </c>
      <c r="B14" s="13"/>
      <c r="C14" s="13"/>
      <c r="D14" s="200">
        <v>2.98</v>
      </c>
      <c r="E14" s="201"/>
      <c r="F14" s="151">
        <v>0.02</v>
      </c>
      <c r="G14" s="200">
        <f>G12/G13</f>
        <v>2.9189573459715641</v>
      </c>
      <c r="H14" s="202">
        <f t="shared" ref="H14" si="15">G14*(1+F14)</f>
        <v>2.9773364928909953</v>
      </c>
      <c r="I14" s="151">
        <v>0.02</v>
      </c>
      <c r="J14" s="200">
        <f>J12/J13</f>
        <v>2.9221052631578948</v>
      </c>
      <c r="K14" s="202">
        <f t="shared" ref="K14" si="16">J14*(1+I14)</f>
        <v>2.9805473684210528</v>
      </c>
      <c r="L14" s="151">
        <v>0.02</v>
      </c>
      <c r="M14" s="200">
        <f>M12/M13</f>
        <v>3.0174129353233829</v>
      </c>
      <c r="N14" s="202">
        <f t="shared" ref="N14" si="17">M14*(1+L14)</f>
        <v>3.0777611940298506</v>
      </c>
      <c r="O14" s="151">
        <v>0.02</v>
      </c>
      <c r="P14" s="200">
        <f>P12/P13</f>
        <v>2.9173410404624276</v>
      </c>
      <c r="Q14" s="202">
        <f t="shared" ref="Q14" si="18">P14*(1+O14)</f>
        <v>2.9756878612716764</v>
      </c>
      <c r="R14" s="151">
        <v>0.02</v>
      </c>
      <c r="S14" s="200">
        <f>S12/S13</f>
        <v>2.9275229357798165</v>
      </c>
      <c r="T14" s="202">
        <f t="shared" ref="T14" si="19">S14*(1+R14)</f>
        <v>2.986073394495413</v>
      </c>
      <c r="U14" s="151">
        <v>0.02</v>
      </c>
      <c r="V14" s="200">
        <f>V12/V13</f>
        <v>2.9211195928753182</v>
      </c>
      <c r="W14" s="202">
        <f t="shared" ref="W14" si="20">V14*(1+U14)</f>
        <v>2.9795419847328244</v>
      </c>
      <c r="X14" s="151">
        <v>0.02</v>
      </c>
      <c r="Y14" s="200">
        <f>Y12/Y13</f>
        <v>2.9189573459715641</v>
      </c>
      <c r="Z14" s="202">
        <f t="shared" ref="Z14" si="21">Y14*(1+X14)</f>
        <v>2.9773364928909953</v>
      </c>
      <c r="AA14" s="151">
        <v>0.02</v>
      </c>
      <c r="AB14" s="200">
        <f>AB12/AB13</f>
        <v>2.926190476190476</v>
      </c>
      <c r="AC14" s="202">
        <f t="shared" ref="AC14" si="22">AB14*(1+AA14)</f>
        <v>2.9847142857142854</v>
      </c>
      <c r="AD14" s="151">
        <v>0.02</v>
      </c>
      <c r="AE14" s="200">
        <f>AE12/AE13</f>
        <v>2.9185185185185185</v>
      </c>
      <c r="AF14" s="202">
        <f t="shared" ref="AF14" si="23">AE14*(1+AD14)</f>
        <v>2.9768888888888889</v>
      </c>
      <c r="AG14" s="151">
        <v>0.02</v>
      </c>
      <c r="AH14" s="200">
        <f>AH12/AH13</f>
        <v>2.9238317757009344</v>
      </c>
      <c r="AI14" s="202">
        <f t="shared" ref="AI14" si="24">AH14*(1+AG14)</f>
        <v>2.9823084112149534</v>
      </c>
      <c r="AJ14" s="151">
        <v>0.02</v>
      </c>
      <c r="AK14" s="200">
        <f>AK12/AK13</f>
        <v>2.9238805970149255</v>
      </c>
      <c r="AL14" s="202">
        <f t="shared" ref="AL14" si="25">AK14*(1+AJ14)</f>
        <v>2.9823582089552243</v>
      </c>
      <c r="AM14" s="151">
        <v>0.02</v>
      </c>
      <c r="AN14" s="200">
        <f>AN12/AN13</f>
        <v>2.9164677804295942</v>
      </c>
      <c r="AO14" s="202">
        <f t="shared" ref="AO14" si="26">AN14*(1+AM14)</f>
        <v>2.9747971360381862</v>
      </c>
    </row>
    <row r="15" spans="1:41" x14ac:dyDescent="0.25">
      <c r="A15" s="156" t="s">
        <v>95</v>
      </c>
      <c r="B15" s="15">
        <v>200000</v>
      </c>
      <c r="C15" s="166">
        <f>B15/$B$12</f>
        <v>0.28010027589877173</v>
      </c>
      <c r="D15" s="157">
        <f>E15*$D$12</f>
        <v>209924.82</v>
      </c>
      <c r="E15" s="185">
        <v>0.28000000000000003</v>
      </c>
      <c r="F15" s="23"/>
      <c r="G15" s="15"/>
      <c r="H15" s="16"/>
      <c r="I15" s="23"/>
      <c r="J15" s="15"/>
      <c r="K15" s="16"/>
      <c r="L15" s="23"/>
      <c r="M15" s="15"/>
      <c r="N15" s="16"/>
      <c r="O15" s="23"/>
      <c r="P15" s="15"/>
      <c r="Q15" s="16"/>
      <c r="R15" s="23"/>
      <c r="S15" s="15"/>
      <c r="T15" s="16"/>
      <c r="U15" s="23"/>
      <c r="V15" s="15"/>
      <c r="W15" s="16"/>
      <c r="X15" s="23"/>
      <c r="Y15" s="15"/>
      <c r="Z15" s="16"/>
      <c r="AA15" s="23"/>
      <c r="AB15" s="15"/>
      <c r="AC15" s="16"/>
      <c r="AD15" s="23"/>
      <c r="AE15" s="15"/>
      <c r="AF15" s="16"/>
      <c r="AG15" s="23"/>
      <c r="AH15" s="15"/>
      <c r="AI15" s="16"/>
      <c r="AJ15" s="23"/>
      <c r="AK15" s="15"/>
      <c r="AL15" s="16"/>
      <c r="AM15" s="23"/>
      <c r="AN15" s="15"/>
      <c r="AO15" s="16"/>
    </row>
    <row r="16" spans="1:41" ht="15.75" thickBot="1" x14ac:dyDescent="0.3">
      <c r="A16" s="203" t="s">
        <v>97</v>
      </c>
      <c r="B16" s="204">
        <v>15000</v>
      </c>
      <c r="C16" s="205">
        <f>B16/$B$12</f>
        <v>2.1007520692407883E-2</v>
      </c>
      <c r="D16" s="144">
        <f>E16*$D$12</f>
        <v>14994.630000000001</v>
      </c>
      <c r="E16" s="206">
        <v>0.02</v>
      </c>
      <c r="F16" s="25"/>
      <c r="G16" s="20"/>
      <c r="H16" s="21"/>
      <c r="I16" s="25"/>
      <c r="J16" s="20"/>
      <c r="K16" s="21"/>
      <c r="L16" s="25"/>
      <c r="M16" s="20"/>
      <c r="N16" s="21"/>
      <c r="O16" s="25"/>
      <c r="P16" s="20"/>
      <c r="Q16" s="21"/>
      <c r="R16" s="25"/>
      <c r="S16" s="20"/>
      <c r="T16" s="21"/>
      <c r="U16" s="25"/>
      <c r="V16" s="20"/>
      <c r="W16" s="21"/>
      <c r="X16" s="25"/>
      <c r="Y16" s="20"/>
      <c r="Z16" s="21"/>
      <c r="AA16" s="25"/>
      <c r="AB16" s="20"/>
      <c r="AC16" s="21"/>
      <c r="AD16" s="25"/>
      <c r="AE16" s="20"/>
      <c r="AF16" s="21"/>
      <c r="AG16" s="25"/>
      <c r="AH16" s="20"/>
      <c r="AI16" s="21"/>
      <c r="AJ16" s="25"/>
      <c r="AK16" s="20"/>
      <c r="AL16" s="21"/>
      <c r="AM16" s="25"/>
      <c r="AN16" s="20"/>
      <c r="AO16" s="21"/>
    </row>
    <row r="17" spans="1:41" ht="15.75" thickBot="1" x14ac:dyDescent="0.3">
      <c r="A17" s="30" t="s">
        <v>98</v>
      </c>
      <c r="B17" s="164">
        <f>B12-B15-B16</f>
        <v>499030</v>
      </c>
      <c r="C17" s="162">
        <f>B17/B$12</f>
        <v>0.69889220340882041</v>
      </c>
      <c r="D17" s="164">
        <f>D12-D15-D16</f>
        <v>524812.04999999993</v>
      </c>
      <c r="E17" s="175">
        <f>D17/D$12</f>
        <v>0.7</v>
      </c>
      <c r="F17" s="30"/>
      <c r="G17" s="163"/>
      <c r="H17" s="31"/>
      <c r="I17" s="30"/>
      <c r="J17" s="163"/>
      <c r="K17" s="31"/>
      <c r="L17" s="30"/>
      <c r="M17" s="163"/>
      <c r="N17" s="31"/>
      <c r="O17" s="30"/>
      <c r="P17" s="163"/>
      <c r="Q17" s="31"/>
      <c r="R17" s="30"/>
      <c r="S17" s="163"/>
      <c r="T17" s="31"/>
      <c r="U17" s="30"/>
      <c r="V17" s="163"/>
      <c r="W17" s="31"/>
      <c r="X17" s="30"/>
      <c r="Y17" s="163"/>
      <c r="Z17" s="31"/>
      <c r="AA17" s="30"/>
      <c r="AB17" s="163"/>
      <c r="AC17" s="31"/>
      <c r="AD17" s="30"/>
      <c r="AE17" s="163"/>
      <c r="AF17" s="31"/>
      <c r="AG17" s="30"/>
      <c r="AH17" s="163"/>
      <c r="AI17" s="31"/>
      <c r="AJ17" s="30"/>
      <c r="AK17" s="163"/>
      <c r="AL17" s="31"/>
      <c r="AM17" s="30"/>
      <c r="AN17" s="163"/>
      <c r="AO17" s="31"/>
    </row>
    <row r="18" spans="1:41" x14ac:dyDescent="0.25">
      <c r="A18" s="212" t="s">
        <v>99</v>
      </c>
      <c r="B18" s="213"/>
      <c r="C18" s="213"/>
      <c r="D18" s="213"/>
      <c r="E18" s="214"/>
      <c r="F18" s="189"/>
      <c r="G18" s="7"/>
      <c r="H18" s="190"/>
      <c r="I18" s="189"/>
      <c r="J18" s="7"/>
      <c r="K18" s="190"/>
      <c r="L18" s="189"/>
      <c r="M18" s="7"/>
      <c r="N18" s="190"/>
      <c r="O18" s="189"/>
      <c r="P18" s="7"/>
      <c r="Q18" s="190"/>
      <c r="R18" s="189"/>
      <c r="S18" s="7"/>
      <c r="T18" s="190"/>
      <c r="U18" s="189"/>
      <c r="V18" s="7"/>
      <c r="W18" s="190"/>
      <c r="X18" s="189"/>
      <c r="Y18" s="7"/>
      <c r="Z18" s="190"/>
      <c r="AA18" s="189"/>
      <c r="AB18" s="7"/>
      <c r="AC18" s="190"/>
      <c r="AD18" s="189"/>
      <c r="AE18" s="7"/>
      <c r="AF18" s="190"/>
      <c r="AG18" s="189"/>
      <c r="AH18" s="7"/>
      <c r="AI18" s="190"/>
      <c r="AJ18" s="189"/>
      <c r="AK18" s="7"/>
      <c r="AL18" s="190"/>
      <c r="AM18" s="189"/>
      <c r="AN18" s="7"/>
      <c r="AO18" s="190"/>
    </row>
    <row r="19" spans="1:41" x14ac:dyDescent="0.25">
      <c r="A19" s="169" t="s">
        <v>100</v>
      </c>
      <c r="B19" s="153">
        <v>30000</v>
      </c>
      <c r="C19" s="165">
        <f>B19/$B$12</f>
        <v>4.2015041384815766E-2</v>
      </c>
      <c r="D19" s="78">
        <v>32000</v>
      </c>
      <c r="E19" s="176">
        <f>D19/$B$12</f>
        <v>4.4816044143803482E-2</v>
      </c>
      <c r="F19" s="24"/>
      <c r="G19" s="4"/>
      <c r="H19" s="17"/>
      <c r="I19" s="24"/>
      <c r="J19" s="4"/>
      <c r="K19" s="17"/>
      <c r="L19" s="24"/>
      <c r="M19" s="4"/>
      <c r="N19" s="17"/>
      <c r="O19" s="24"/>
      <c r="P19" s="4"/>
      <c r="Q19" s="17"/>
      <c r="R19" s="24"/>
      <c r="S19" s="4"/>
      <c r="T19" s="17"/>
      <c r="U19" s="24"/>
      <c r="V19" s="4"/>
      <c r="W19" s="17"/>
      <c r="X19" s="24"/>
      <c r="Y19" s="4"/>
      <c r="Z19" s="17"/>
      <c r="AA19" s="24"/>
      <c r="AB19" s="4"/>
      <c r="AC19" s="17"/>
      <c r="AD19" s="24"/>
      <c r="AE19" s="4"/>
      <c r="AF19" s="17"/>
      <c r="AG19" s="24"/>
      <c r="AH19" s="4"/>
      <c r="AI19" s="17"/>
      <c r="AJ19" s="24"/>
      <c r="AK19" s="4"/>
      <c r="AL19" s="17"/>
      <c r="AM19" s="24"/>
      <c r="AN19" s="4"/>
      <c r="AO19" s="17"/>
    </row>
    <row r="20" spans="1:41" x14ac:dyDescent="0.25">
      <c r="A20" s="169" t="s">
        <v>101</v>
      </c>
      <c r="B20" s="153">
        <v>1500</v>
      </c>
      <c r="C20" s="165">
        <f t="shared" ref="C20:E42" si="27">B20/$B$12</f>
        <v>2.100752069240788E-3</v>
      </c>
      <c r="D20" s="78">
        <v>1500</v>
      </c>
      <c r="E20" s="176">
        <f t="shared" ref="E20" si="28">D20/$B$12</f>
        <v>2.100752069240788E-3</v>
      </c>
      <c r="F20" s="24"/>
      <c r="G20" s="4"/>
      <c r="H20" s="17"/>
      <c r="I20" s="24"/>
      <c r="J20" s="4"/>
      <c r="K20" s="17"/>
      <c r="L20" s="24"/>
      <c r="M20" s="4"/>
      <c r="N20" s="17"/>
      <c r="O20" s="24"/>
      <c r="P20" s="4"/>
      <c r="Q20" s="17"/>
      <c r="R20" s="24"/>
      <c r="S20" s="4"/>
      <c r="T20" s="17"/>
      <c r="U20" s="24"/>
      <c r="V20" s="4"/>
      <c r="W20" s="17"/>
      <c r="X20" s="24"/>
      <c r="Y20" s="4"/>
      <c r="Z20" s="17"/>
      <c r="AA20" s="24"/>
      <c r="AB20" s="4"/>
      <c r="AC20" s="17"/>
      <c r="AD20" s="24"/>
      <c r="AE20" s="4"/>
      <c r="AF20" s="17"/>
      <c r="AG20" s="24"/>
      <c r="AH20" s="4"/>
      <c r="AI20" s="17"/>
      <c r="AJ20" s="24"/>
      <c r="AK20" s="4"/>
      <c r="AL20" s="17"/>
      <c r="AM20" s="24"/>
      <c r="AN20" s="4"/>
      <c r="AO20" s="17"/>
    </row>
    <row r="21" spans="1:41" x14ac:dyDescent="0.25">
      <c r="A21" s="169" t="s">
        <v>102</v>
      </c>
      <c r="B21" s="153">
        <v>1500</v>
      </c>
      <c r="C21" s="165">
        <f t="shared" si="27"/>
        <v>2.100752069240788E-3</v>
      </c>
      <c r="D21" s="78">
        <v>1500</v>
      </c>
      <c r="E21" s="176">
        <f t="shared" ref="E21" si="29">D21/$B$12</f>
        <v>2.100752069240788E-3</v>
      </c>
      <c r="F21" s="24"/>
      <c r="G21" s="4"/>
      <c r="H21" s="17"/>
      <c r="I21" s="24"/>
      <c r="J21" s="4"/>
      <c r="K21" s="17"/>
      <c r="L21" s="24"/>
      <c r="M21" s="4"/>
      <c r="N21" s="17"/>
      <c r="O21" s="24"/>
      <c r="P21" s="4"/>
      <c r="Q21" s="17"/>
      <c r="R21" s="24"/>
      <c r="S21" s="4"/>
      <c r="T21" s="17"/>
      <c r="U21" s="24"/>
      <c r="V21" s="4"/>
      <c r="W21" s="17"/>
      <c r="X21" s="24"/>
      <c r="Y21" s="4"/>
      <c r="Z21" s="17"/>
      <c r="AA21" s="24"/>
      <c r="AB21" s="4"/>
      <c r="AC21" s="17"/>
      <c r="AD21" s="24"/>
      <c r="AE21" s="4"/>
      <c r="AF21" s="17"/>
      <c r="AG21" s="24"/>
      <c r="AH21" s="4"/>
      <c r="AI21" s="17"/>
      <c r="AJ21" s="24"/>
      <c r="AK21" s="4"/>
      <c r="AL21" s="17"/>
      <c r="AM21" s="24"/>
      <c r="AN21" s="4"/>
      <c r="AO21" s="17"/>
    </row>
    <row r="22" spans="1:41" x14ac:dyDescent="0.25">
      <c r="A22" s="169" t="s">
        <v>103</v>
      </c>
      <c r="B22" s="153">
        <v>6000</v>
      </c>
      <c r="C22" s="165">
        <f t="shared" si="27"/>
        <v>8.4030082769631521E-3</v>
      </c>
      <c r="D22" s="78">
        <v>4000</v>
      </c>
      <c r="E22" s="176">
        <f t="shared" ref="E22" si="30">D22/$B$12</f>
        <v>5.6020055179754353E-3</v>
      </c>
      <c r="F22" s="24"/>
      <c r="G22" s="4"/>
      <c r="H22" s="17"/>
      <c r="I22" s="24"/>
      <c r="J22" s="4"/>
      <c r="K22" s="17"/>
      <c r="L22" s="24"/>
      <c r="M22" s="4"/>
      <c r="N22" s="17"/>
      <c r="O22" s="24"/>
      <c r="P22" s="4"/>
      <c r="Q22" s="17"/>
      <c r="R22" s="24"/>
      <c r="S22" s="4"/>
      <c r="T22" s="17"/>
      <c r="U22" s="24"/>
      <c r="V22" s="4"/>
      <c r="W22" s="17"/>
      <c r="X22" s="24"/>
      <c r="Y22" s="4"/>
      <c r="Z22" s="17"/>
      <c r="AA22" s="24"/>
      <c r="AB22" s="4"/>
      <c r="AC22" s="17"/>
      <c r="AD22" s="24"/>
      <c r="AE22" s="4"/>
      <c r="AF22" s="17"/>
      <c r="AG22" s="24"/>
      <c r="AH22" s="4"/>
      <c r="AI22" s="17"/>
      <c r="AJ22" s="24"/>
      <c r="AK22" s="4"/>
      <c r="AL22" s="17"/>
      <c r="AM22" s="24"/>
      <c r="AN22" s="4"/>
      <c r="AO22" s="17"/>
    </row>
    <row r="23" spans="1:41" x14ac:dyDescent="0.25">
      <c r="A23" s="169" t="s">
        <v>104</v>
      </c>
      <c r="B23" s="153">
        <v>1000</v>
      </c>
      <c r="C23" s="165">
        <f t="shared" si="27"/>
        <v>1.4005013794938588E-3</v>
      </c>
      <c r="D23" s="78">
        <v>1200</v>
      </c>
      <c r="E23" s="176">
        <f t="shared" ref="E23" si="31">D23/$B$12</f>
        <v>1.6806016553926305E-3</v>
      </c>
      <c r="F23" s="24"/>
      <c r="G23" s="4"/>
      <c r="H23" s="17"/>
      <c r="I23" s="24"/>
      <c r="J23" s="4"/>
      <c r="K23" s="17"/>
      <c r="L23" s="24"/>
      <c r="M23" s="4"/>
      <c r="N23" s="17"/>
      <c r="O23" s="24"/>
      <c r="P23" s="4"/>
      <c r="Q23" s="17"/>
      <c r="R23" s="24"/>
      <c r="S23" s="4"/>
      <c r="T23" s="17"/>
      <c r="U23" s="24"/>
      <c r="V23" s="4"/>
      <c r="W23" s="17"/>
      <c r="X23" s="24"/>
      <c r="Y23" s="4"/>
      <c r="Z23" s="17"/>
      <c r="AA23" s="24"/>
      <c r="AB23" s="4"/>
      <c r="AC23" s="17"/>
      <c r="AD23" s="24"/>
      <c r="AE23" s="4"/>
      <c r="AF23" s="17"/>
      <c r="AG23" s="24"/>
      <c r="AH23" s="4"/>
      <c r="AI23" s="17"/>
      <c r="AJ23" s="24"/>
      <c r="AK23" s="4"/>
      <c r="AL23" s="17"/>
      <c r="AM23" s="24"/>
      <c r="AN23" s="4"/>
      <c r="AO23" s="17"/>
    </row>
    <row r="24" spans="1:41" x14ac:dyDescent="0.25">
      <c r="A24" s="169" t="s">
        <v>105</v>
      </c>
      <c r="B24" s="153">
        <v>1000</v>
      </c>
      <c r="C24" s="165">
        <f t="shared" si="27"/>
        <v>1.4005013794938588E-3</v>
      </c>
      <c r="D24" s="78">
        <v>500</v>
      </c>
      <c r="E24" s="176">
        <f t="shared" ref="E24" si="32">D24/$B$12</f>
        <v>7.0025068974692941E-4</v>
      </c>
      <c r="F24" s="24"/>
      <c r="G24" s="4"/>
      <c r="H24" s="17"/>
      <c r="I24" s="24"/>
      <c r="J24" s="4"/>
      <c r="K24" s="17"/>
      <c r="L24" s="24"/>
      <c r="M24" s="4"/>
      <c r="N24" s="17"/>
      <c r="O24" s="24"/>
      <c r="P24" s="4"/>
      <c r="Q24" s="17"/>
      <c r="R24" s="24"/>
      <c r="S24" s="4"/>
      <c r="T24" s="17"/>
      <c r="U24" s="24"/>
      <c r="V24" s="4"/>
      <c r="W24" s="17"/>
      <c r="X24" s="24"/>
      <c r="Y24" s="4"/>
      <c r="Z24" s="17"/>
      <c r="AA24" s="24"/>
      <c r="AB24" s="4"/>
      <c r="AC24" s="17"/>
      <c r="AD24" s="24"/>
      <c r="AE24" s="4"/>
      <c r="AF24" s="17"/>
      <c r="AG24" s="24"/>
      <c r="AH24" s="4"/>
      <c r="AI24" s="17"/>
      <c r="AJ24" s="24"/>
      <c r="AK24" s="4"/>
      <c r="AL24" s="17"/>
      <c r="AM24" s="24"/>
      <c r="AN24" s="4"/>
      <c r="AO24" s="17"/>
    </row>
    <row r="25" spans="1:41" x14ac:dyDescent="0.25">
      <c r="A25" s="169" t="s">
        <v>106</v>
      </c>
      <c r="B25" s="153">
        <v>1500</v>
      </c>
      <c r="C25" s="165">
        <f t="shared" si="27"/>
        <v>2.100752069240788E-3</v>
      </c>
      <c r="D25" s="78">
        <v>1000</v>
      </c>
      <c r="E25" s="176">
        <f t="shared" ref="E25" si="33">D25/$B$12</f>
        <v>1.4005013794938588E-3</v>
      </c>
      <c r="F25" s="24"/>
      <c r="G25" s="4"/>
      <c r="H25" s="17"/>
      <c r="I25" s="24"/>
      <c r="J25" s="4"/>
      <c r="K25" s="17"/>
      <c r="L25" s="24"/>
      <c r="M25" s="4"/>
      <c r="N25" s="17"/>
      <c r="O25" s="24"/>
      <c r="P25" s="4"/>
      <c r="Q25" s="17"/>
      <c r="R25" s="24"/>
      <c r="S25" s="4"/>
      <c r="T25" s="17"/>
      <c r="U25" s="24"/>
      <c r="V25" s="4"/>
      <c r="W25" s="17"/>
      <c r="X25" s="24"/>
      <c r="Y25" s="4"/>
      <c r="Z25" s="17"/>
      <c r="AA25" s="24"/>
      <c r="AB25" s="4"/>
      <c r="AC25" s="17"/>
      <c r="AD25" s="24"/>
      <c r="AE25" s="4"/>
      <c r="AF25" s="17"/>
      <c r="AG25" s="24"/>
      <c r="AH25" s="4"/>
      <c r="AI25" s="17"/>
      <c r="AJ25" s="24"/>
      <c r="AK25" s="4"/>
      <c r="AL25" s="17"/>
      <c r="AM25" s="24"/>
      <c r="AN25" s="4"/>
      <c r="AO25" s="17"/>
    </row>
    <row r="26" spans="1:41" x14ac:dyDescent="0.25">
      <c r="A26" s="169" t="s">
        <v>107</v>
      </c>
      <c r="B26" s="153">
        <v>36000</v>
      </c>
      <c r="C26" s="165">
        <f t="shared" si="27"/>
        <v>5.0418049661778916E-2</v>
      </c>
      <c r="D26" s="78">
        <v>36000</v>
      </c>
      <c r="E26" s="176">
        <f t="shared" ref="E26" si="34">D26/$B$12</f>
        <v>5.0418049661778916E-2</v>
      </c>
      <c r="F26" s="24"/>
      <c r="G26" s="4"/>
      <c r="H26" s="17"/>
      <c r="I26" s="24"/>
      <c r="J26" s="4"/>
      <c r="K26" s="17"/>
      <c r="L26" s="24"/>
      <c r="M26" s="4"/>
      <c r="N26" s="17"/>
      <c r="O26" s="24"/>
      <c r="P26" s="4"/>
      <c r="Q26" s="17"/>
      <c r="R26" s="24"/>
      <c r="S26" s="4"/>
      <c r="T26" s="17"/>
      <c r="U26" s="24"/>
      <c r="V26" s="4"/>
      <c r="W26" s="17"/>
      <c r="X26" s="24"/>
      <c r="Y26" s="4"/>
      <c r="Z26" s="17"/>
      <c r="AA26" s="24"/>
      <c r="AB26" s="4"/>
      <c r="AC26" s="17"/>
      <c r="AD26" s="24"/>
      <c r="AE26" s="4"/>
      <c r="AF26" s="17"/>
      <c r="AG26" s="24"/>
      <c r="AH26" s="4"/>
      <c r="AI26" s="17"/>
      <c r="AJ26" s="24"/>
      <c r="AK26" s="4"/>
      <c r="AL26" s="17"/>
      <c r="AM26" s="24"/>
      <c r="AN26" s="4"/>
      <c r="AO26" s="17"/>
    </row>
    <row r="27" spans="1:41" x14ac:dyDescent="0.25">
      <c r="A27" s="169" t="s">
        <v>108</v>
      </c>
      <c r="B27" s="153">
        <v>250</v>
      </c>
      <c r="C27" s="165">
        <f t="shared" si="27"/>
        <v>3.5012534487346471E-4</v>
      </c>
      <c r="D27" s="78">
        <v>250</v>
      </c>
      <c r="E27" s="176">
        <f t="shared" ref="E27" si="35">D27/$B$12</f>
        <v>3.5012534487346471E-4</v>
      </c>
      <c r="F27" s="24"/>
      <c r="G27" s="4"/>
      <c r="H27" s="17"/>
      <c r="I27" s="24"/>
      <c r="J27" s="4"/>
      <c r="K27" s="17"/>
      <c r="L27" s="24"/>
      <c r="M27" s="4"/>
      <c r="N27" s="17"/>
      <c r="O27" s="24"/>
      <c r="P27" s="4"/>
      <c r="Q27" s="17"/>
      <c r="R27" s="24"/>
      <c r="S27" s="4"/>
      <c r="T27" s="17"/>
      <c r="U27" s="24"/>
      <c r="V27" s="4"/>
      <c r="W27" s="17"/>
      <c r="X27" s="24"/>
      <c r="Y27" s="4"/>
      <c r="Z27" s="17"/>
      <c r="AA27" s="24"/>
      <c r="AB27" s="4"/>
      <c r="AC27" s="17"/>
      <c r="AD27" s="24"/>
      <c r="AE27" s="4"/>
      <c r="AF27" s="17"/>
      <c r="AG27" s="24"/>
      <c r="AH27" s="4"/>
      <c r="AI27" s="17"/>
      <c r="AJ27" s="24"/>
      <c r="AK27" s="4"/>
      <c r="AL27" s="17"/>
      <c r="AM27" s="24"/>
      <c r="AN27" s="4"/>
      <c r="AO27" s="17"/>
    </row>
    <row r="28" spans="1:41" x14ac:dyDescent="0.25">
      <c r="A28" s="169" t="s">
        <v>109</v>
      </c>
      <c r="B28" s="153">
        <v>500</v>
      </c>
      <c r="C28" s="165">
        <f t="shared" si="27"/>
        <v>7.0025068974692941E-4</v>
      </c>
      <c r="D28" s="78">
        <v>500</v>
      </c>
      <c r="E28" s="176">
        <f t="shared" ref="E28" si="36">D28/$B$12</f>
        <v>7.0025068974692941E-4</v>
      </c>
      <c r="F28" s="24"/>
      <c r="G28" s="4"/>
      <c r="H28" s="17"/>
      <c r="I28" s="24"/>
      <c r="J28" s="4"/>
      <c r="K28" s="17"/>
      <c r="L28" s="24"/>
      <c r="M28" s="4"/>
      <c r="N28" s="17"/>
      <c r="O28" s="24"/>
      <c r="P28" s="4"/>
      <c r="Q28" s="17"/>
      <c r="R28" s="24"/>
      <c r="S28" s="4"/>
      <c r="T28" s="17"/>
      <c r="U28" s="24"/>
      <c r="V28" s="4"/>
      <c r="W28" s="17"/>
      <c r="X28" s="24"/>
      <c r="Y28" s="4"/>
      <c r="Z28" s="17"/>
      <c r="AA28" s="24"/>
      <c r="AB28" s="4"/>
      <c r="AC28" s="17"/>
      <c r="AD28" s="24"/>
      <c r="AE28" s="4"/>
      <c r="AF28" s="17"/>
      <c r="AG28" s="24"/>
      <c r="AH28" s="4"/>
      <c r="AI28" s="17"/>
      <c r="AJ28" s="24"/>
      <c r="AK28" s="4"/>
      <c r="AL28" s="17"/>
      <c r="AM28" s="24"/>
      <c r="AN28" s="4"/>
      <c r="AO28" s="17"/>
    </row>
    <row r="29" spans="1:41" x14ac:dyDescent="0.25">
      <c r="A29" s="169" t="s">
        <v>110</v>
      </c>
      <c r="B29" s="153">
        <v>5000</v>
      </c>
      <c r="C29" s="165">
        <f t="shared" si="27"/>
        <v>7.0025068974692937E-3</v>
      </c>
      <c r="D29" s="78">
        <v>4000</v>
      </c>
      <c r="E29" s="176">
        <f t="shared" ref="E29" si="37">D29/$B$12</f>
        <v>5.6020055179754353E-3</v>
      </c>
      <c r="F29" s="24"/>
      <c r="G29" s="4"/>
      <c r="H29" s="17"/>
      <c r="I29" s="24"/>
      <c r="J29" s="4"/>
      <c r="K29" s="17"/>
      <c r="L29" s="24"/>
      <c r="M29" s="4"/>
      <c r="N29" s="17"/>
      <c r="O29" s="24"/>
      <c r="P29" s="4"/>
      <c r="Q29" s="17"/>
      <c r="R29" s="24"/>
      <c r="S29" s="4"/>
      <c r="T29" s="17"/>
      <c r="U29" s="24"/>
      <c r="V29" s="4"/>
      <c r="W29" s="17"/>
      <c r="X29" s="24"/>
      <c r="Y29" s="4"/>
      <c r="Z29" s="17"/>
      <c r="AA29" s="24"/>
      <c r="AB29" s="4"/>
      <c r="AC29" s="17"/>
      <c r="AD29" s="24"/>
      <c r="AE29" s="4"/>
      <c r="AF29" s="17"/>
      <c r="AG29" s="24"/>
      <c r="AH29" s="4"/>
      <c r="AI29" s="17"/>
      <c r="AJ29" s="24"/>
      <c r="AK29" s="4"/>
      <c r="AL29" s="17"/>
      <c r="AM29" s="24"/>
      <c r="AN29" s="4"/>
      <c r="AO29" s="17"/>
    </row>
    <row r="30" spans="1:41" x14ac:dyDescent="0.25">
      <c r="A30" s="169" t="s">
        <v>111</v>
      </c>
      <c r="B30" s="153">
        <v>1500</v>
      </c>
      <c r="C30" s="165">
        <f t="shared" si="27"/>
        <v>2.100752069240788E-3</v>
      </c>
      <c r="D30" s="78">
        <v>1000</v>
      </c>
      <c r="E30" s="176">
        <f t="shared" ref="E30" si="38">D30/$B$12</f>
        <v>1.4005013794938588E-3</v>
      </c>
      <c r="F30" s="24"/>
      <c r="G30" s="4"/>
      <c r="H30" s="17"/>
      <c r="I30" s="24"/>
      <c r="J30" s="4"/>
      <c r="K30" s="17"/>
      <c r="L30" s="24"/>
      <c r="M30" s="4"/>
      <c r="N30" s="17"/>
      <c r="O30" s="24"/>
      <c r="P30" s="4"/>
      <c r="Q30" s="17"/>
      <c r="R30" s="24"/>
      <c r="S30" s="4"/>
      <c r="T30" s="17"/>
      <c r="U30" s="24"/>
      <c r="V30" s="4"/>
      <c r="W30" s="17"/>
      <c r="X30" s="24"/>
      <c r="Y30" s="4"/>
      <c r="Z30" s="17"/>
      <c r="AA30" s="24"/>
      <c r="AB30" s="4"/>
      <c r="AC30" s="17"/>
      <c r="AD30" s="24"/>
      <c r="AE30" s="4"/>
      <c r="AF30" s="17"/>
      <c r="AG30" s="24"/>
      <c r="AH30" s="4"/>
      <c r="AI30" s="17"/>
      <c r="AJ30" s="24"/>
      <c r="AK30" s="4"/>
      <c r="AL30" s="17"/>
      <c r="AM30" s="24"/>
      <c r="AN30" s="4"/>
      <c r="AO30" s="17"/>
    </row>
    <row r="31" spans="1:41" x14ac:dyDescent="0.25">
      <c r="A31" s="169" t="s">
        <v>112</v>
      </c>
      <c r="B31" s="153">
        <v>2000</v>
      </c>
      <c r="C31" s="165">
        <f t="shared" si="27"/>
        <v>2.8010027589877176E-3</v>
      </c>
      <c r="D31" s="78">
        <v>2000</v>
      </c>
      <c r="E31" s="176">
        <f t="shared" ref="E31" si="39">D31/$B$12</f>
        <v>2.8010027589877176E-3</v>
      </c>
      <c r="F31" s="24"/>
      <c r="G31" s="4"/>
      <c r="H31" s="17"/>
      <c r="I31" s="24"/>
      <c r="J31" s="4"/>
      <c r="K31" s="17"/>
      <c r="L31" s="24"/>
      <c r="M31" s="4"/>
      <c r="N31" s="17"/>
      <c r="O31" s="24"/>
      <c r="P31" s="4"/>
      <c r="Q31" s="17"/>
      <c r="R31" s="24"/>
      <c r="S31" s="4"/>
      <c r="T31" s="17"/>
      <c r="U31" s="24"/>
      <c r="V31" s="4"/>
      <c r="W31" s="17"/>
      <c r="X31" s="24"/>
      <c r="Y31" s="4"/>
      <c r="Z31" s="17"/>
      <c r="AA31" s="24"/>
      <c r="AB31" s="4"/>
      <c r="AC31" s="17"/>
      <c r="AD31" s="24"/>
      <c r="AE31" s="4"/>
      <c r="AF31" s="17"/>
      <c r="AG31" s="24"/>
      <c r="AH31" s="4"/>
      <c r="AI31" s="17"/>
      <c r="AJ31" s="24"/>
      <c r="AK31" s="4"/>
      <c r="AL31" s="17"/>
      <c r="AM31" s="24"/>
      <c r="AN31" s="4"/>
      <c r="AO31" s="17"/>
    </row>
    <row r="32" spans="1:41" x14ac:dyDescent="0.25">
      <c r="A32" s="169" t="s">
        <v>113</v>
      </c>
      <c r="B32" s="153">
        <v>4500</v>
      </c>
      <c r="C32" s="165">
        <f t="shared" si="27"/>
        <v>6.3022562077223645E-3</v>
      </c>
      <c r="D32" s="78">
        <v>4500</v>
      </c>
      <c r="E32" s="176">
        <f t="shared" ref="E32" si="40">D32/$B$12</f>
        <v>6.3022562077223645E-3</v>
      </c>
      <c r="F32" s="24"/>
      <c r="G32" s="4"/>
      <c r="H32" s="17"/>
      <c r="I32" s="24"/>
      <c r="J32" s="4"/>
      <c r="K32" s="17"/>
      <c r="L32" s="24"/>
      <c r="M32" s="4"/>
      <c r="N32" s="17"/>
      <c r="O32" s="24"/>
      <c r="P32" s="4"/>
      <c r="Q32" s="17"/>
      <c r="R32" s="24"/>
      <c r="S32" s="4"/>
      <c r="T32" s="17"/>
      <c r="U32" s="24"/>
      <c r="V32" s="4"/>
      <c r="W32" s="17"/>
      <c r="X32" s="24"/>
      <c r="Y32" s="4"/>
      <c r="Z32" s="17"/>
      <c r="AA32" s="24"/>
      <c r="AB32" s="4"/>
      <c r="AC32" s="17"/>
      <c r="AD32" s="24"/>
      <c r="AE32" s="4"/>
      <c r="AF32" s="17"/>
      <c r="AG32" s="24"/>
      <c r="AH32" s="4"/>
      <c r="AI32" s="17"/>
      <c r="AJ32" s="24"/>
      <c r="AK32" s="4"/>
      <c r="AL32" s="17"/>
      <c r="AM32" s="24"/>
      <c r="AN32" s="4"/>
      <c r="AO32" s="17"/>
    </row>
    <row r="33" spans="1:41" x14ac:dyDescent="0.25">
      <c r="A33" s="169" t="s">
        <v>114</v>
      </c>
      <c r="B33" s="153">
        <v>500</v>
      </c>
      <c r="C33" s="165">
        <f t="shared" si="27"/>
        <v>7.0025068974692941E-4</v>
      </c>
      <c r="D33" s="78">
        <v>500</v>
      </c>
      <c r="E33" s="176">
        <f t="shared" ref="E33" si="41">D33/$B$12</f>
        <v>7.0025068974692941E-4</v>
      </c>
      <c r="F33" s="24"/>
      <c r="G33" s="4"/>
      <c r="H33" s="17"/>
      <c r="I33" s="24"/>
      <c r="J33" s="4"/>
      <c r="K33" s="17"/>
      <c r="L33" s="24"/>
      <c r="M33" s="4"/>
      <c r="N33" s="17"/>
      <c r="O33" s="24"/>
      <c r="P33" s="4"/>
      <c r="Q33" s="17"/>
      <c r="R33" s="24"/>
      <c r="S33" s="4"/>
      <c r="T33" s="17"/>
      <c r="U33" s="24"/>
      <c r="V33" s="4"/>
      <c r="W33" s="17"/>
      <c r="X33" s="24"/>
      <c r="Y33" s="4"/>
      <c r="Z33" s="17"/>
      <c r="AA33" s="24"/>
      <c r="AB33" s="4"/>
      <c r="AC33" s="17"/>
      <c r="AD33" s="24"/>
      <c r="AE33" s="4"/>
      <c r="AF33" s="17"/>
      <c r="AG33" s="24"/>
      <c r="AH33" s="4"/>
      <c r="AI33" s="17"/>
      <c r="AJ33" s="24"/>
      <c r="AK33" s="4"/>
      <c r="AL33" s="17"/>
      <c r="AM33" s="24"/>
      <c r="AN33" s="4"/>
      <c r="AO33" s="17"/>
    </row>
    <row r="34" spans="1:41" x14ac:dyDescent="0.25">
      <c r="A34" s="169" t="s">
        <v>115</v>
      </c>
      <c r="B34" s="153">
        <v>7000</v>
      </c>
      <c r="C34" s="165">
        <f t="shared" si="27"/>
        <v>9.8035096564570122E-3</v>
      </c>
      <c r="D34" s="78">
        <v>5000</v>
      </c>
      <c r="E34" s="176">
        <f t="shared" ref="E34" si="42">D34/$B$12</f>
        <v>7.0025068974692937E-3</v>
      </c>
      <c r="F34" s="24"/>
      <c r="G34" s="4"/>
      <c r="H34" s="17"/>
      <c r="I34" s="24"/>
      <c r="J34" s="4"/>
      <c r="K34" s="17"/>
      <c r="L34" s="24"/>
      <c r="M34" s="4"/>
      <c r="N34" s="17"/>
      <c r="O34" s="24"/>
      <c r="P34" s="4"/>
      <c r="Q34" s="17"/>
      <c r="R34" s="24"/>
      <c r="S34" s="4"/>
      <c r="T34" s="17"/>
      <c r="U34" s="24"/>
      <c r="V34" s="4"/>
      <c r="W34" s="17"/>
      <c r="X34" s="24"/>
      <c r="Y34" s="4"/>
      <c r="Z34" s="17"/>
      <c r="AA34" s="24"/>
      <c r="AB34" s="4"/>
      <c r="AC34" s="17"/>
      <c r="AD34" s="24"/>
      <c r="AE34" s="4"/>
      <c r="AF34" s="17"/>
      <c r="AG34" s="24"/>
      <c r="AH34" s="4"/>
      <c r="AI34" s="17"/>
      <c r="AJ34" s="24"/>
      <c r="AK34" s="4"/>
      <c r="AL34" s="17"/>
      <c r="AM34" s="24"/>
      <c r="AN34" s="4"/>
      <c r="AO34" s="17"/>
    </row>
    <row r="35" spans="1:41" x14ac:dyDescent="0.25">
      <c r="A35" s="169" t="s">
        <v>116</v>
      </c>
      <c r="B35" s="153">
        <v>1000</v>
      </c>
      <c r="C35" s="165">
        <f t="shared" si="27"/>
        <v>1.4005013794938588E-3</v>
      </c>
      <c r="D35" s="78">
        <v>1000</v>
      </c>
      <c r="E35" s="176">
        <f t="shared" ref="E35" si="43">D35/$B$12</f>
        <v>1.4005013794938588E-3</v>
      </c>
      <c r="F35" s="24"/>
      <c r="G35" s="4"/>
      <c r="H35" s="17"/>
      <c r="I35" s="24"/>
      <c r="J35" s="4"/>
      <c r="K35" s="17"/>
      <c r="L35" s="24"/>
      <c r="M35" s="4"/>
      <c r="N35" s="17"/>
      <c r="O35" s="24"/>
      <c r="P35" s="4"/>
      <c r="Q35" s="17"/>
      <c r="R35" s="24"/>
      <c r="S35" s="4"/>
      <c r="T35" s="17"/>
      <c r="U35" s="24"/>
      <c r="V35" s="4"/>
      <c r="W35" s="17"/>
      <c r="X35" s="24"/>
      <c r="Y35" s="4"/>
      <c r="Z35" s="17"/>
      <c r="AA35" s="24"/>
      <c r="AB35" s="4"/>
      <c r="AC35" s="17"/>
      <c r="AD35" s="24"/>
      <c r="AE35" s="4"/>
      <c r="AF35" s="17"/>
      <c r="AG35" s="24"/>
      <c r="AH35" s="4"/>
      <c r="AI35" s="17"/>
      <c r="AJ35" s="24"/>
      <c r="AK35" s="4"/>
      <c r="AL35" s="17"/>
      <c r="AM35" s="24"/>
      <c r="AN35" s="4"/>
      <c r="AO35" s="17"/>
    </row>
    <row r="36" spans="1:41" x14ac:dyDescent="0.25">
      <c r="A36" s="169" t="s">
        <v>117</v>
      </c>
      <c r="B36" s="153">
        <v>400</v>
      </c>
      <c r="C36" s="165">
        <f t="shared" si="27"/>
        <v>5.6020055179754349E-4</v>
      </c>
      <c r="D36" s="78">
        <v>500</v>
      </c>
      <c r="E36" s="176">
        <f t="shared" ref="E36" si="44">D36/$B$12</f>
        <v>7.0025068974692941E-4</v>
      </c>
      <c r="F36" s="24"/>
      <c r="G36" s="4"/>
      <c r="H36" s="17"/>
      <c r="I36" s="24"/>
      <c r="J36" s="4"/>
      <c r="K36" s="17"/>
      <c r="L36" s="24"/>
      <c r="M36" s="4"/>
      <c r="N36" s="17"/>
      <c r="O36" s="24"/>
      <c r="P36" s="4"/>
      <c r="Q36" s="17"/>
      <c r="R36" s="24"/>
      <c r="S36" s="4"/>
      <c r="T36" s="17"/>
      <c r="U36" s="24"/>
      <c r="V36" s="4"/>
      <c r="W36" s="17"/>
      <c r="X36" s="24"/>
      <c r="Y36" s="4"/>
      <c r="Z36" s="17"/>
      <c r="AA36" s="24"/>
      <c r="AB36" s="4"/>
      <c r="AC36" s="17"/>
      <c r="AD36" s="24"/>
      <c r="AE36" s="4"/>
      <c r="AF36" s="17"/>
      <c r="AG36" s="24"/>
      <c r="AH36" s="4"/>
      <c r="AI36" s="17"/>
      <c r="AJ36" s="24"/>
      <c r="AK36" s="4"/>
      <c r="AL36" s="17"/>
      <c r="AM36" s="24"/>
      <c r="AN36" s="4"/>
      <c r="AO36" s="17"/>
    </row>
    <row r="37" spans="1:41" x14ac:dyDescent="0.25">
      <c r="A37" s="169" t="s">
        <v>119</v>
      </c>
      <c r="B37" s="153">
        <v>1500</v>
      </c>
      <c r="C37" s="165">
        <f t="shared" si="27"/>
        <v>2.100752069240788E-3</v>
      </c>
      <c r="D37" s="78">
        <v>1700</v>
      </c>
      <c r="E37" s="176">
        <f t="shared" ref="E37" si="45">D37/$B$12</f>
        <v>2.3808523451395599E-3</v>
      </c>
      <c r="F37" s="24"/>
      <c r="G37" s="4"/>
      <c r="H37" s="17"/>
      <c r="I37" s="24"/>
      <c r="J37" s="4"/>
      <c r="K37" s="17"/>
      <c r="L37" s="24"/>
      <c r="M37" s="4"/>
      <c r="N37" s="17"/>
      <c r="O37" s="24"/>
      <c r="P37" s="4"/>
      <c r="Q37" s="17"/>
      <c r="R37" s="24"/>
      <c r="S37" s="4"/>
      <c r="T37" s="17"/>
      <c r="U37" s="24"/>
      <c r="V37" s="4"/>
      <c r="W37" s="17"/>
      <c r="X37" s="24"/>
      <c r="Y37" s="4"/>
      <c r="Z37" s="17"/>
      <c r="AA37" s="24"/>
      <c r="AB37" s="4"/>
      <c r="AC37" s="17"/>
      <c r="AD37" s="24"/>
      <c r="AE37" s="4"/>
      <c r="AF37" s="17"/>
      <c r="AG37" s="24"/>
      <c r="AH37" s="4"/>
      <c r="AI37" s="17"/>
      <c r="AJ37" s="24"/>
      <c r="AK37" s="4"/>
      <c r="AL37" s="17"/>
      <c r="AM37" s="24"/>
      <c r="AN37" s="4"/>
      <c r="AO37" s="17"/>
    </row>
    <row r="38" spans="1:41" x14ac:dyDescent="0.25">
      <c r="A38" s="169" t="s">
        <v>118</v>
      </c>
      <c r="B38" s="153">
        <v>600</v>
      </c>
      <c r="C38" s="165">
        <f t="shared" si="27"/>
        <v>8.4030082769631523E-4</v>
      </c>
      <c r="D38" s="78">
        <v>600</v>
      </c>
      <c r="E38" s="176">
        <f t="shared" ref="E38" si="46">D38/$B$12</f>
        <v>8.4030082769631523E-4</v>
      </c>
      <c r="F38" s="24"/>
      <c r="G38" s="4"/>
      <c r="H38" s="17"/>
      <c r="I38" s="24"/>
      <c r="J38" s="4"/>
      <c r="K38" s="17"/>
      <c r="L38" s="24"/>
      <c r="M38" s="4"/>
      <c r="N38" s="17"/>
      <c r="O38" s="24"/>
      <c r="P38" s="4"/>
      <c r="Q38" s="17"/>
      <c r="R38" s="24"/>
      <c r="S38" s="4"/>
      <c r="T38" s="17"/>
      <c r="U38" s="24"/>
      <c r="V38" s="4"/>
      <c r="W38" s="17"/>
      <c r="X38" s="24"/>
      <c r="Y38" s="4"/>
      <c r="Z38" s="17"/>
      <c r="AA38" s="24"/>
      <c r="AB38" s="4"/>
      <c r="AC38" s="17"/>
      <c r="AD38" s="24"/>
      <c r="AE38" s="4"/>
      <c r="AF38" s="17"/>
      <c r="AG38" s="24"/>
      <c r="AH38" s="4"/>
      <c r="AI38" s="17"/>
      <c r="AJ38" s="24"/>
      <c r="AK38" s="4"/>
      <c r="AL38" s="17"/>
      <c r="AM38" s="24"/>
      <c r="AN38" s="4"/>
      <c r="AO38" s="17"/>
    </row>
    <row r="39" spans="1:41" x14ac:dyDescent="0.25">
      <c r="A39" s="169" t="s">
        <v>120</v>
      </c>
      <c r="B39" s="153">
        <v>1000</v>
      </c>
      <c r="C39" s="165">
        <f t="shared" si="27"/>
        <v>1.4005013794938588E-3</v>
      </c>
      <c r="D39" s="78">
        <v>1000</v>
      </c>
      <c r="E39" s="176">
        <f t="shared" ref="E39" si="47">D39/$B$12</f>
        <v>1.4005013794938588E-3</v>
      </c>
      <c r="F39" s="24"/>
      <c r="G39" s="4"/>
      <c r="H39" s="17"/>
      <c r="I39" s="24"/>
      <c r="J39" s="4"/>
      <c r="K39" s="17"/>
      <c r="L39" s="24"/>
      <c r="M39" s="4"/>
      <c r="N39" s="17"/>
      <c r="O39" s="24"/>
      <c r="P39" s="4"/>
      <c r="Q39" s="17"/>
      <c r="R39" s="24"/>
      <c r="S39" s="4"/>
      <c r="T39" s="17"/>
      <c r="U39" s="24"/>
      <c r="V39" s="4"/>
      <c r="W39" s="17"/>
      <c r="X39" s="24"/>
      <c r="Y39" s="4"/>
      <c r="Z39" s="17"/>
      <c r="AA39" s="24"/>
      <c r="AB39" s="4"/>
      <c r="AC39" s="17"/>
      <c r="AD39" s="24"/>
      <c r="AE39" s="4"/>
      <c r="AF39" s="17"/>
      <c r="AG39" s="24"/>
      <c r="AH39" s="4"/>
      <c r="AI39" s="17"/>
      <c r="AJ39" s="24"/>
      <c r="AK39" s="4"/>
      <c r="AL39" s="17"/>
      <c r="AM39" s="24"/>
      <c r="AN39" s="4"/>
      <c r="AO39" s="17"/>
    </row>
    <row r="40" spans="1:41" x14ac:dyDescent="0.25">
      <c r="A40" s="169" t="s">
        <v>121</v>
      </c>
      <c r="B40" s="153">
        <v>1000</v>
      </c>
      <c r="C40" s="165">
        <f t="shared" si="27"/>
        <v>1.4005013794938588E-3</v>
      </c>
      <c r="D40" s="78">
        <v>1000</v>
      </c>
      <c r="E40" s="176">
        <f t="shared" ref="E40" si="48">D40/$B$12</f>
        <v>1.4005013794938588E-3</v>
      </c>
      <c r="F40" s="24"/>
      <c r="G40" s="4"/>
      <c r="H40" s="17"/>
      <c r="I40" s="24"/>
      <c r="J40" s="4"/>
      <c r="K40" s="17"/>
      <c r="L40" s="24"/>
      <c r="M40" s="4"/>
      <c r="N40" s="17"/>
      <c r="O40" s="24"/>
      <c r="P40" s="4"/>
      <c r="Q40" s="17"/>
      <c r="R40" s="24"/>
      <c r="S40" s="4"/>
      <c r="T40" s="17"/>
      <c r="U40" s="24"/>
      <c r="V40" s="4"/>
      <c r="W40" s="17"/>
      <c r="X40" s="24"/>
      <c r="Y40" s="4"/>
      <c r="Z40" s="17"/>
      <c r="AA40" s="24"/>
      <c r="AB40" s="4"/>
      <c r="AC40" s="17"/>
      <c r="AD40" s="24"/>
      <c r="AE40" s="4"/>
      <c r="AF40" s="17"/>
      <c r="AG40" s="24"/>
      <c r="AH40" s="4"/>
      <c r="AI40" s="17"/>
      <c r="AJ40" s="24"/>
      <c r="AK40" s="4"/>
      <c r="AL40" s="17"/>
      <c r="AM40" s="24"/>
      <c r="AN40" s="4"/>
      <c r="AO40" s="17"/>
    </row>
    <row r="41" spans="1:41" ht="15.75" thickBot="1" x14ac:dyDescent="0.3">
      <c r="A41" s="171" t="s">
        <v>122</v>
      </c>
      <c r="B41" s="172">
        <f>SUM(B19:B40)</f>
        <v>105250</v>
      </c>
      <c r="C41" s="173">
        <f t="shared" si="27"/>
        <v>0.14740277019172865</v>
      </c>
      <c r="D41" s="158">
        <f>SUM(D19:D40)</f>
        <v>101250</v>
      </c>
      <c r="E41" s="177">
        <f t="shared" si="27"/>
        <v>0.14180076467375322</v>
      </c>
      <c r="F41" s="24"/>
      <c r="G41" s="4"/>
      <c r="H41" s="17"/>
      <c r="I41" s="24"/>
      <c r="J41" s="4"/>
      <c r="K41" s="17"/>
      <c r="L41" s="24"/>
      <c r="M41" s="4"/>
      <c r="N41" s="17"/>
      <c r="O41" s="24"/>
      <c r="P41" s="4"/>
      <c r="Q41" s="17"/>
      <c r="R41" s="24"/>
      <c r="S41" s="4"/>
      <c r="T41" s="17"/>
      <c r="U41" s="24"/>
      <c r="V41" s="4"/>
      <c r="W41" s="17"/>
      <c r="X41" s="24"/>
      <c r="Y41" s="4"/>
      <c r="Z41" s="17"/>
      <c r="AA41" s="24"/>
      <c r="AB41" s="4"/>
      <c r="AC41" s="17"/>
      <c r="AD41" s="24"/>
      <c r="AE41" s="4"/>
      <c r="AF41" s="17"/>
      <c r="AG41" s="24"/>
      <c r="AH41" s="4"/>
      <c r="AI41" s="17"/>
      <c r="AJ41" s="24"/>
      <c r="AK41" s="4"/>
      <c r="AL41" s="17"/>
      <c r="AM41" s="24"/>
      <c r="AN41" s="4"/>
      <c r="AO41" s="17"/>
    </row>
    <row r="42" spans="1:41" ht="15.75" thickBot="1" x14ac:dyDescent="0.3">
      <c r="A42" s="30" t="s">
        <v>123</v>
      </c>
      <c r="B42" s="164">
        <f>B17-B41</f>
        <v>393780</v>
      </c>
      <c r="C42" s="162">
        <f t="shared" si="27"/>
        <v>0.55148943321709176</v>
      </c>
      <c r="D42" s="180">
        <f>D17-D41</f>
        <v>423562.04999999993</v>
      </c>
      <c r="E42" s="179">
        <f t="shared" si="27"/>
        <v>0.59319923532624674</v>
      </c>
      <c r="F42" s="30"/>
      <c r="G42" s="163"/>
      <c r="H42" s="31"/>
      <c r="I42" s="30"/>
      <c r="J42" s="163"/>
      <c r="K42" s="31"/>
      <c r="L42" s="30"/>
      <c r="M42" s="163"/>
      <c r="N42" s="31"/>
      <c r="O42" s="30"/>
      <c r="P42" s="163"/>
      <c r="Q42" s="31"/>
      <c r="R42" s="30"/>
      <c r="S42" s="163"/>
      <c r="T42" s="31"/>
      <c r="U42" s="30"/>
      <c r="V42" s="163"/>
      <c r="W42" s="31"/>
      <c r="X42" s="30"/>
      <c r="Y42" s="163"/>
      <c r="Z42" s="31"/>
      <c r="AA42" s="30"/>
      <c r="AB42" s="163"/>
      <c r="AC42" s="31"/>
      <c r="AD42" s="30"/>
      <c r="AE42" s="163"/>
      <c r="AF42" s="31"/>
      <c r="AG42" s="30"/>
      <c r="AH42" s="163"/>
      <c r="AI42" s="31"/>
      <c r="AJ42" s="30"/>
      <c r="AK42" s="163"/>
      <c r="AL42" s="31"/>
      <c r="AM42" s="30"/>
      <c r="AN42" s="163"/>
      <c r="AO42" s="31"/>
    </row>
    <row r="43" spans="1:41" x14ac:dyDescent="0.25">
      <c r="A43" s="212" t="s">
        <v>124</v>
      </c>
      <c r="B43" s="213"/>
      <c r="C43" s="213"/>
      <c r="D43" s="213"/>
      <c r="E43" s="214"/>
      <c r="F43" s="24"/>
      <c r="G43" s="4"/>
      <c r="H43" s="17"/>
      <c r="I43" s="24"/>
      <c r="J43" s="4"/>
      <c r="K43" s="17"/>
      <c r="L43" s="24"/>
      <c r="M43" s="4"/>
      <c r="N43" s="17"/>
      <c r="O43" s="24"/>
      <c r="P43" s="4"/>
      <c r="Q43" s="17"/>
      <c r="R43" s="24"/>
      <c r="S43" s="4"/>
      <c r="T43" s="17"/>
      <c r="U43" s="24"/>
      <c r="V43" s="4"/>
      <c r="W43" s="17"/>
      <c r="X43" s="24"/>
      <c r="Y43" s="4"/>
      <c r="Z43" s="17"/>
      <c r="AA43" s="24"/>
      <c r="AB43" s="4"/>
      <c r="AC43" s="17"/>
      <c r="AD43" s="24"/>
      <c r="AE43" s="4"/>
      <c r="AF43" s="17"/>
      <c r="AG43" s="24"/>
      <c r="AH43" s="4"/>
      <c r="AI43" s="17"/>
      <c r="AJ43" s="24"/>
      <c r="AK43" s="4"/>
      <c r="AL43" s="17"/>
      <c r="AM43" s="24"/>
      <c r="AN43" s="4"/>
      <c r="AO43" s="17"/>
    </row>
    <row r="44" spans="1:41" x14ac:dyDescent="0.25">
      <c r="A44" s="169" t="s">
        <v>125</v>
      </c>
      <c r="B44" s="153">
        <v>120000</v>
      </c>
      <c r="C44" s="165">
        <f>B44/$B$12</f>
        <v>0.16806016553926306</v>
      </c>
      <c r="D44" s="78">
        <v>130000</v>
      </c>
      <c r="E44" s="176">
        <f>D44/$B$12</f>
        <v>0.18206517933420163</v>
      </c>
      <c r="F44" s="24"/>
      <c r="G44" s="4"/>
      <c r="H44" s="17"/>
      <c r="I44" s="24"/>
      <c r="J44" s="4"/>
      <c r="K44" s="17"/>
      <c r="L44" s="24"/>
      <c r="M44" s="4"/>
      <c r="N44" s="17"/>
      <c r="O44" s="24"/>
      <c r="P44" s="4"/>
      <c r="Q44" s="17"/>
      <c r="R44" s="24"/>
      <c r="S44" s="4"/>
      <c r="T44" s="17"/>
      <c r="U44" s="24"/>
      <c r="V44" s="4"/>
      <c r="W44" s="17"/>
      <c r="X44" s="24"/>
      <c r="Y44" s="4"/>
      <c r="Z44" s="17"/>
      <c r="AA44" s="24"/>
      <c r="AB44" s="4"/>
      <c r="AC44" s="17"/>
      <c r="AD44" s="24"/>
      <c r="AE44" s="4"/>
      <c r="AF44" s="17"/>
      <c r="AG44" s="24"/>
      <c r="AH44" s="4"/>
      <c r="AI44" s="17"/>
      <c r="AJ44" s="24"/>
      <c r="AK44" s="4"/>
      <c r="AL44" s="17"/>
      <c r="AM44" s="24"/>
      <c r="AN44" s="4"/>
      <c r="AO44" s="17"/>
    </row>
    <row r="45" spans="1:41" x14ac:dyDescent="0.25">
      <c r="A45" s="169" t="s">
        <v>126</v>
      </c>
      <c r="B45" s="153">
        <v>30000</v>
      </c>
      <c r="C45" s="165">
        <f t="shared" ref="C45" si="49">B45/$B$12</f>
        <v>4.2015041384815766E-2</v>
      </c>
      <c r="D45" s="78">
        <v>35000</v>
      </c>
      <c r="E45" s="176">
        <f t="shared" ref="E45:E47" si="50">D45/$B$12</f>
        <v>4.9017548282285058E-2</v>
      </c>
      <c r="F45" s="24"/>
      <c r="G45" s="4"/>
      <c r="H45" s="17"/>
      <c r="I45" s="24"/>
      <c r="J45" s="4"/>
      <c r="K45" s="17"/>
      <c r="L45" s="24"/>
      <c r="M45" s="4"/>
      <c r="N45" s="17"/>
      <c r="O45" s="24"/>
      <c r="P45" s="4"/>
      <c r="Q45" s="17"/>
      <c r="R45" s="24"/>
      <c r="S45" s="4"/>
      <c r="T45" s="17"/>
      <c r="U45" s="24"/>
      <c r="V45" s="4"/>
      <c r="W45" s="17"/>
      <c r="X45" s="24"/>
      <c r="Y45" s="4"/>
      <c r="Z45" s="17"/>
      <c r="AA45" s="24"/>
      <c r="AB45" s="4"/>
      <c r="AC45" s="17"/>
      <c r="AD45" s="24"/>
      <c r="AE45" s="4"/>
      <c r="AF45" s="17"/>
      <c r="AG45" s="24"/>
      <c r="AH45" s="4"/>
      <c r="AI45" s="17"/>
      <c r="AJ45" s="24"/>
      <c r="AK45" s="4"/>
      <c r="AL45" s="17"/>
      <c r="AM45" s="24"/>
      <c r="AN45" s="4"/>
      <c r="AO45" s="17"/>
    </row>
    <row r="46" spans="1:41" x14ac:dyDescent="0.25">
      <c r="A46" s="169" t="s">
        <v>127</v>
      </c>
      <c r="B46" s="153">
        <v>48000</v>
      </c>
      <c r="C46" s="165">
        <f t="shared" ref="C46" si="51">B46/$B$12</f>
        <v>6.7224066215705217E-2</v>
      </c>
      <c r="D46" s="78">
        <v>55000</v>
      </c>
      <c r="E46" s="176">
        <f t="shared" si="50"/>
        <v>7.7027575872162232E-2</v>
      </c>
      <c r="F46" s="24"/>
      <c r="G46" s="4"/>
      <c r="H46" s="17"/>
      <c r="I46" s="24"/>
      <c r="J46" s="4"/>
      <c r="K46" s="17"/>
      <c r="L46" s="24"/>
      <c r="M46" s="4"/>
      <c r="N46" s="17"/>
      <c r="O46" s="24"/>
      <c r="P46" s="4"/>
      <c r="Q46" s="17"/>
      <c r="R46" s="24"/>
      <c r="S46" s="4"/>
      <c r="T46" s="17"/>
      <c r="U46" s="24"/>
      <c r="V46" s="4"/>
      <c r="W46" s="17"/>
      <c r="X46" s="24"/>
      <c r="Y46" s="4"/>
      <c r="Z46" s="17"/>
      <c r="AA46" s="24"/>
      <c r="AB46" s="4"/>
      <c r="AC46" s="17"/>
      <c r="AD46" s="24"/>
      <c r="AE46" s="4"/>
      <c r="AF46" s="17"/>
      <c r="AG46" s="24"/>
      <c r="AH46" s="4"/>
      <c r="AI46" s="17"/>
      <c r="AJ46" s="24"/>
      <c r="AK46" s="4"/>
      <c r="AL46" s="17"/>
      <c r="AM46" s="24"/>
      <c r="AN46" s="4"/>
      <c r="AO46" s="17"/>
    </row>
    <row r="47" spans="1:41" x14ac:dyDescent="0.25">
      <c r="A47" s="169" t="s">
        <v>128</v>
      </c>
      <c r="B47" s="153">
        <v>24000</v>
      </c>
      <c r="C47" s="165">
        <f t="shared" ref="C47" si="52">B47/$B$12</f>
        <v>3.3612033107852608E-2</v>
      </c>
      <c r="D47" s="78">
        <v>28000</v>
      </c>
      <c r="E47" s="176">
        <f t="shared" si="50"/>
        <v>3.9214038625828049E-2</v>
      </c>
      <c r="F47" s="24"/>
      <c r="G47" s="4"/>
      <c r="H47" s="17"/>
      <c r="I47" s="24"/>
      <c r="J47" s="4"/>
      <c r="K47" s="17"/>
      <c r="L47" s="24"/>
      <c r="M47" s="4"/>
      <c r="N47" s="17"/>
      <c r="O47" s="24"/>
      <c r="P47" s="4"/>
      <c r="Q47" s="17"/>
      <c r="R47" s="24"/>
      <c r="S47" s="4"/>
      <c r="T47" s="17"/>
      <c r="U47" s="24"/>
      <c r="V47" s="4"/>
      <c r="W47" s="17"/>
      <c r="X47" s="24"/>
      <c r="Y47" s="4"/>
      <c r="Z47" s="17"/>
      <c r="AA47" s="24"/>
      <c r="AB47" s="4"/>
      <c r="AC47" s="17"/>
      <c r="AD47" s="24"/>
      <c r="AE47" s="4"/>
      <c r="AF47" s="17"/>
      <c r="AG47" s="24"/>
      <c r="AH47" s="4"/>
      <c r="AI47" s="17"/>
      <c r="AJ47" s="24"/>
      <c r="AK47" s="4"/>
      <c r="AL47" s="17"/>
      <c r="AM47" s="24"/>
      <c r="AN47" s="4"/>
      <c r="AO47" s="17"/>
    </row>
    <row r="48" spans="1:41" x14ac:dyDescent="0.25">
      <c r="A48" s="170" t="s">
        <v>129</v>
      </c>
      <c r="B48" s="167">
        <f>SUM(B44:B47)</f>
        <v>222000</v>
      </c>
      <c r="C48" s="168">
        <f t="shared" ref="C48:E49" si="53">B48/$B$12</f>
        <v>0.31091130624763663</v>
      </c>
      <c r="D48" s="79">
        <f>SUM(D44:D47)</f>
        <v>248000</v>
      </c>
      <c r="E48" s="178">
        <f t="shared" ref="E48" si="54">D48/$B$12</f>
        <v>0.34732434211447699</v>
      </c>
      <c r="F48" s="24"/>
      <c r="G48" s="4"/>
      <c r="H48" s="17"/>
      <c r="I48" s="24"/>
      <c r="J48" s="4"/>
      <c r="K48" s="17"/>
      <c r="L48" s="24"/>
      <c r="M48" s="4"/>
      <c r="N48" s="17"/>
      <c r="O48" s="24"/>
      <c r="P48" s="4"/>
      <c r="Q48" s="17"/>
      <c r="R48" s="24"/>
      <c r="S48" s="4"/>
      <c r="T48" s="17"/>
      <c r="U48" s="24"/>
      <c r="V48" s="4"/>
      <c r="W48" s="17"/>
      <c r="X48" s="24"/>
      <c r="Y48" s="4"/>
      <c r="Z48" s="17"/>
      <c r="AA48" s="24"/>
      <c r="AB48" s="4"/>
      <c r="AC48" s="17"/>
      <c r="AD48" s="24"/>
      <c r="AE48" s="4"/>
      <c r="AF48" s="17"/>
      <c r="AG48" s="24"/>
      <c r="AH48" s="4"/>
      <c r="AI48" s="17"/>
      <c r="AJ48" s="24"/>
      <c r="AK48" s="4"/>
      <c r="AL48" s="17"/>
      <c r="AM48" s="24"/>
      <c r="AN48" s="4"/>
      <c r="AO48" s="17"/>
    </row>
    <row r="49" spans="1:41" ht="15.75" thickBot="1" x14ac:dyDescent="0.3">
      <c r="A49" s="181" t="s">
        <v>131</v>
      </c>
      <c r="B49" s="150">
        <v>4500</v>
      </c>
      <c r="C49" s="182">
        <f t="shared" si="53"/>
        <v>6.3022562077223645E-3</v>
      </c>
      <c r="D49" s="183">
        <v>4500</v>
      </c>
      <c r="E49" s="186">
        <f t="shared" si="53"/>
        <v>6.3022562077223645E-3</v>
      </c>
      <c r="F49" s="24"/>
      <c r="G49" s="4"/>
      <c r="H49" s="17"/>
      <c r="I49" s="24"/>
      <c r="J49" s="4"/>
      <c r="K49" s="17"/>
      <c r="L49" s="24"/>
      <c r="M49" s="4"/>
      <c r="N49" s="17"/>
      <c r="O49" s="24"/>
      <c r="P49" s="4"/>
      <c r="Q49" s="17"/>
      <c r="R49" s="24"/>
      <c r="S49" s="4"/>
      <c r="T49" s="17"/>
      <c r="U49" s="24"/>
      <c r="V49" s="4"/>
      <c r="W49" s="17"/>
      <c r="X49" s="24"/>
      <c r="Y49" s="4"/>
      <c r="Z49" s="17"/>
      <c r="AA49" s="24"/>
      <c r="AB49" s="4"/>
      <c r="AC49" s="17"/>
      <c r="AD49" s="24"/>
      <c r="AE49" s="4"/>
      <c r="AF49" s="17"/>
      <c r="AG49" s="24"/>
      <c r="AH49" s="4"/>
      <c r="AI49" s="17"/>
      <c r="AJ49" s="24"/>
      <c r="AK49" s="4"/>
      <c r="AL49" s="17"/>
      <c r="AM49" s="24"/>
      <c r="AN49" s="4"/>
      <c r="AO49" s="17"/>
    </row>
    <row r="50" spans="1:41" ht="15.75" thickBot="1" x14ac:dyDescent="0.3">
      <c r="A50" s="30" t="s">
        <v>130</v>
      </c>
      <c r="B50" s="164">
        <f>B42-B48</f>
        <v>171780</v>
      </c>
      <c r="C50" s="162">
        <f t="shared" ref="C50" si="55">B50/$B$12</f>
        <v>0.24057812696945508</v>
      </c>
      <c r="D50" s="164">
        <f>D42-D48</f>
        <v>175562.04999999993</v>
      </c>
      <c r="E50" s="175">
        <f t="shared" ref="E50" si="56">D50/$B$12</f>
        <v>0.24587489321176972</v>
      </c>
      <c r="F50" s="30"/>
      <c r="G50" s="163"/>
      <c r="H50" s="31"/>
      <c r="I50" s="30"/>
      <c r="J50" s="163"/>
      <c r="K50" s="31"/>
      <c r="L50" s="30"/>
      <c r="M50" s="163"/>
      <c r="N50" s="31"/>
      <c r="O50" s="30"/>
      <c r="P50" s="163"/>
      <c r="Q50" s="31"/>
      <c r="R50" s="30"/>
      <c r="S50" s="163"/>
      <c r="T50" s="31"/>
      <c r="U50" s="30"/>
      <c r="V50" s="163"/>
      <c r="W50" s="31"/>
      <c r="X50" s="30"/>
      <c r="Y50" s="163"/>
      <c r="Z50" s="31"/>
      <c r="AA50" s="30"/>
      <c r="AB50" s="163"/>
      <c r="AC50" s="31"/>
      <c r="AD50" s="30"/>
      <c r="AE50" s="163"/>
      <c r="AF50" s="31"/>
      <c r="AG50" s="30"/>
      <c r="AH50" s="163"/>
      <c r="AI50" s="31"/>
      <c r="AJ50" s="30"/>
      <c r="AK50" s="163"/>
      <c r="AL50" s="31"/>
      <c r="AM50" s="30"/>
      <c r="AN50" s="163"/>
      <c r="AO50" s="31"/>
    </row>
    <row r="51" spans="1:41" ht="15.75" thickBot="1" x14ac:dyDescent="0.3">
      <c r="A51" s="174" t="s">
        <v>132</v>
      </c>
      <c r="B51" s="153">
        <v>21500</v>
      </c>
      <c r="C51" s="165">
        <f t="shared" ref="C51" si="57">B51/$B$12</f>
        <v>3.0110779659117966E-2</v>
      </c>
      <c r="D51" s="78">
        <v>21500</v>
      </c>
      <c r="E51" s="176">
        <f t="shared" ref="E51" si="58">D51/$B$12</f>
        <v>3.0110779659117966E-2</v>
      </c>
      <c r="F51" s="24"/>
      <c r="G51" s="4"/>
      <c r="H51" s="17"/>
      <c r="I51" s="24"/>
      <c r="J51" s="4"/>
      <c r="K51" s="17"/>
      <c r="L51" s="24"/>
      <c r="M51" s="4"/>
      <c r="N51" s="17"/>
      <c r="O51" s="24"/>
      <c r="P51" s="4"/>
      <c r="Q51" s="17"/>
      <c r="R51" s="24"/>
      <c r="S51" s="4"/>
      <c r="T51" s="17"/>
      <c r="U51" s="24"/>
      <c r="V51" s="4"/>
      <c r="W51" s="17"/>
      <c r="X51" s="24"/>
      <c r="Y51" s="4"/>
      <c r="Z51" s="17"/>
      <c r="AA51" s="24"/>
      <c r="AB51" s="4"/>
      <c r="AC51" s="17"/>
      <c r="AD51" s="24"/>
      <c r="AE51" s="4"/>
      <c r="AF51" s="17"/>
      <c r="AG51" s="24"/>
      <c r="AH51" s="4"/>
      <c r="AI51" s="17"/>
      <c r="AJ51" s="24"/>
      <c r="AK51" s="4"/>
      <c r="AL51" s="17"/>
      <c r="AM51" s="24"/>
      <c r="AN51" s="4"/>
      <c r="AO51" s="17"/>
    </row>
    <row r="52" spans="1:41" ht="15.75" thickBot="1" x14ac:dyDescent="0.3">
      <c r="A52" s="30" t="s">
        <v>133</v>
      </c>
      <c r="B52" s="164">
        <f>B50-B51</f>
        <v>150280</v>
      </c>
      <c r="C52" s="162">
        <f t="shared" ref="C52:E56" si="59">B52/$B$12</f>
        <v>0.21046734731033709</v>
      </c>
      <c r="D52" s="164">
        <f>D50-D51</f>
        <v>154062.04999999993</v>
      </c>
      <c r="E52" s="175">
        <f t="shared" si="59"/>
        <v>0.21576411355265177</v>
      </c>
      <c r="F52" s="30"/>
      <c r="G52" s="163"/>
      <c r="H52" s="31"/>
      <c r="I52" s="30"/>
      <c r="J52" s="163"/>
      <c r="K52" s="31"/>
      <c r="L52" s="30"/>
      <c r="M52" s="163"/>
      <c r="N52" s="31"/>
      <c r="O52" s="30"/>
      <c r="P52" s="163"/>
      <c r="Q52" s="31"/>
      <c r="R52" s="30"/>
      <c r="S52" s="163"/>
      <c r="T52" s="31"/>
      <c r="U52" s="30"/>
      <c r="V52" s="163"/>
      <c r="W52" s="31"/>
      <c r="X52" s="30"/>
      <c r="Y52" s="163"/>
      <c r="Z52" s="31"/>
      <c r="AA52" s="30"/>
      <c r="AB52" s="163"/>
      <c r="AC52" s="31"/>
      <c r="AD52" s="30"/>
      <c r="AE52" s="163"/>
      <c r="AF52" s="31"/>
      <c r="AG52" s="30"/>
      <c r="AH52" s="163"/>
      <c r="AI52" s="31"/>
      <c r="AJ52" s="30"/>
      <c r="AK52" s="163"/>
      <c r="AL52" s="31"/>
      <c r="AM52" s="30"/>
      <c r="AN52" s="163"/>
      <c r="AO52" s="31"/>
    </row>
    <row r="53" spans="1:41" ht="15.75" thickBot="1" x14ac:dyDescent="0.3">
      <c r="A53" s="174" t="s">
        <v>134</v>
      </c>
      <c r="B53" s="153">
        <v>10000</v>
      </c>
      <c r="C53" s="165">
        <f t="shared" si="59"/>
        <v>1.4005013794938587E-2</v>
      </c>
      <c r="D53" s="78">
        <v>10000</v>
      </c>
      <c r="E53" s="176">
        <f t="shared" si="59"/>
        <v>1.4005013794938587E-2</v>
      </c>
      <c r="F53" s="24"/>
      <c r="G53" s="4"/>
      <c r="H53" s="17"/>
      <c r="I53" s="24"/>
      <c r="J53" s="4"/>
      <c r="K53" s="17"/>
      <c r="L53" s="24"/>
      <c r="M53" s="4"/>
      <c r="N53" s="17"/>
      <c r="O53" s="24"/>
      <c r="P53" s="4"/>
      <c r="Q53" s="17"/>
      <c r="R53" s="24"/>
      <c r="S53" s="4"/>
      <c r="T53" s="17"/>
      <c r="U53" s="24"/>
      <c r="V53" s="4"/>
      <c r="W53" s="17"/>
      <c r="X53" s="24"/>
      <c r="Y53" s="4"/>
      <c r="Z53" s="17"/>
      <c r="AA53" s="24"/>
      <c r="AB53" s="4"/>
      <c r="AC53" s="17"/>
      <c r="AD53" s="24"/>
      <c r="AE53" s="4"/>
      <c r="AF53" s="17"/>
      <c r="AG53" s="24"/>
      <c r="AH53" s="4"/>
      <c r="AI53" s="17"/>
      <c r="AJ53" s="24"/>
      <c r="AK53" s="4"/>
      <c r="AL53" s="17"/>
      <c r="AM53" s="24"/>
      <c r="AN53" s="4"/>
      <c r="AO53" s="17"/>
    </row>
    <row r="54" spans="1:41" ht="15.75" thickBot="1" x14ac:dyDescent="0.3">
      <c r="A54" s="30" t="s">
        <v>135</v>
      </c>
      <c r="B54" s="164">
        <f>B52-B53</f>
        <v>140280</v>
      </c>
      <c r="C54" s="162">
        <f t="shared" si="59"/>
        <v>0.19646233351539852</v>
      </c>
      <c r="D54" s="164">
        <f>D52-D53</f>
        <v>144062.04999999993</v>
      </c>
      <c r="E54" s="175">
        <f t="shared" si="59"/>
        <v>0.20175909975771317</v>
      </c>
      <c r="F54" s="30"/>
      <c r="G54" s="163"/>
      <c r="H54" s="31"/>
      <c r="I54" s="30"/>
      <c r="J54" s="163"/>
      <c r="K54" s="31"/>
      <c r="L54" s="30"/>
      <c r="M54" s="163"/>
      <c r="N54" s="31"/>
      <c r="O54" s="30"/>
      <c r="P54" s="163"/>
      <c r="Q54" s="31"/>
      <c r="R54" s="30"/>
      <c r="S54" s="163"/>
      <c r="T54" s="31"/>
      <c r="U54" s="30"/>
      <c r="V54" s="163"/>
      <c r="W54" s="31"/>
      <c r="X54" s="30"/>
      <c r="Y54" s="163"/>
      <c r="Z54" s="31"/>
      <c r="AA54" s="30"/>
      <c r="AB54" s="163"/>
      <c r="AC54" s="31"/>
      <c r="AD54" s="30"/>
      <c r="AE54" s="163"/>
      <c r="AF54" s="31"/>
      <c r="AG54" s="30"/>
      <c r="AH54" s="163"/>
      <c r="AI54" s="31"/>
      <c r="AJ54" s="30"/>
      <c r="AK54" s="163"/>
      <c r="AL54" s="31"/>
      <c r="AM54" s="30"/>
      <c r="AN54" s="163"/>
      <c r="AO54" s="31"/>
    </row>
    <row r="55" spans="1:41" ht="15.75" thickBot="1" x14ac:dyDescent="0.3">
      <c r="A55" s="174" t="s">
        <v>136</v>
      </c>
      <c r="B55" s="153">
        <f>B54*0.3</f>
        <v>42084</v>
      </c>
      <c r="C55" s="165">
        <f t="shared" si="59"/>
        <v>5.8938700054619556E-2</v>
      </c>
      <c r="D55" s="78">
        <f>D54*0.3</f>
        <v>43218.614999999976</v>
      </c>
      <c r="E55" s="176">
        <f t="shared" si="59"/>
        <v>6.0527729927313943E-2</v>
      </c>
      <c r="F55" s="187"/>
      <c r="G55" s="13"/>
      <c r="H55" s="188"/>
      <c r="I55" s="187"/>
      <c r="J55" s="13"/>
      <c r="K55" s="188"/>
      <c r="L55" s="187"/>
      <c r="M55" s="13"/>
      <c r="N55" s="188"/>
      <c r="O55" s="187"/>
      <c r="P55" s="13"/>
      <c r="Q55" s="188"/>
      <c r="R55" s="187"/>
      <c r="S55" s="13"/>
      <c r="T55" s="188"/>
      <c r="U55" s="187"/>
      <c r="V55" s="13"/>
      <c r="W55" s="188"/>
      <c r="X55" s="187"/>
      <c r="Y55" s="13"/>
      <c r="Z55" s="188"/>
      <c r="AA55" s="187"/>
      <c r="AB55" s="13"/>
      <c r="AC55" s="188"/>
      <c r="AD55" s="187"/>
      <c r="AE55" s="13"/>
      <c r="AF55" s="188"/>
      <c r="AG55" s="187"/>
      <c r="AH55" s="13"/>
      <c r="AI55" s="188"/>
      <c r="AJ55" s="187"/>
      <c r="AK55" s="13"/>
      <c r="AL55" s="188"/>
      <c r="AM55" s="187"/>
      <c r="AN55" s="13"/>
      <c r="AO55" s="188"/>
    </row>
    <row r="56" spans="1:41" ht="15.75" thickBot="1" x14ac:dyDescent="0.3">
      <c r="A56" s="30" t="s">
        <v>137</v>
      </c>
      <c r="B56" s="164">
        <f>B54-B55</f>
        <v>98196</v>
      </c>
      <c r="C56" s="162">
        <f t="shared" si="59"/>
        <v>0.13752363346077895</v>
      </c>
      <c r="D56" s="164">
        <f>D54-D55</f>
        <v>100843.43499999995</v>
      </c>
      <c r="E56" s="175">
        <f t="shared" si="59"/>
        <v>0.14123136983039922</v>
      </c>
      <c r="F56" s="30"/>
      <c r="G56" s="163"/>
      <c r="H56" s="31"/>
      <c r="I56" s="30"/>
      <c r="J56" s="163"/>
      <c r="K56" s="31"/>
      <c r="L56" s="30"/>
      <c r="M56" s="163"/>
      <c r="N56" s="31"/>
      <c r="O56" s="30"/>
      <c r="P56" s="163"/>
      <c r="Q56" s="31"/>
      <c r="R56" s="30"/>
      <c r="S56" s="163"/>
      <c r="T56" s="31"/>
      <c r="U56" s="30"/>
      <c r="V56" s="163"/>
      <c r="W56" s="31"/>
      <c r="X56" s="30"/>
      <c r="Y56" s="163"/>
      <c r="Z56" s="31"/>
      <c r="AA56" s="30"/>
      <c r="AB56" s="163"/>
      <c r="AC56" s="31"/>
      <c r="AD56" s="30"/>
      <c r="AE56" s="163"/>
      <c r="AF56" s="31"/>
      <c r="AG56" s="30"/>
      <c r="AH56" s="163"/>
      <c r="AI56" s="31"/>
      <c r="AJ56" s="30"/>
      <c r="AK56" s="163"/>
      <c r="AL56" s="31"/>
      <c r="AM56" s="30"/>
      <c r="AN56" s="163"/>
      <c r="AO56" s="31"/>
    </row>
    <row r="57" spans="1:41" ht="15.75" thickBot="1" x14ac:dyDescent="0.3"/>
    <row r="58" spans="1:41" x14ac:dyDescent="0.25">
      <c r="A58" s="238" t="s">
        <v>147</v>
      </c>
      <c r="B58" s="239"/>
      <c r="C58" s="239"/>
      <c r="D58" s="222" t="s">
        <v>142</v>
      </c>
      <c r="E58" s="223"/>
      <c r="F58" s="224">
        <f>H12</f>
        <v>64669.5</v>
      </c>
      <c r="G58" s="225"/>
      <c r="H58" s="226"/>
      <c r="I58" s="224">
        <f>K12</f>
        <v>58296</v>
      </c>
      <c r="J58" s="225"/>
      <c r="K58" s="226"/>
      <c r="L58" s="224">
        <f t="shared" ref="L58" si="60">N12</f>
        <v>63682.5</v>
      </c>
      <c r="M58" s="225"/>
      <c r="N58" s="226"/>
      <c r="O58" s="224">
        <f t="shared" ref="O58" si="61">Q12</f>
        <v>52993.5</v>
      </c>
      <c r="P58" s="225"/>
      <c r="Q58" s="226"/>
      <c r="R58" s="224">
        <f t="shared" ref="R58" si="62">T12</f>
        <v>67011</v>
      </c>
      <c r="S58" s="225"/>
      <c r="T58" s="226"/>
      <c r="U58" s="224">
        <f t="shared" ref="U58" si="63">W12</f>
        <v>60270</v>
      </c>
      <c r="V58" s="225"/>
      <c r="W58" s="226"/>
      <c r="X58" s="224">
        <f t="shared" ref="X58" si="64">Z12</f>
        <v>64669.5</v>
      </c>
      <c r="Y58" s="225"/>
      <c r="Z58" s="226"/>
      <c r="AA58" s="224">
        <f t="shared" ref="AA58" si="65">AC12</f>
        <v>64522.5</v>
      </c>
      <c r="AB58" s="225"/>
      <c r="AC58" s="226"/>
      <c r="AD58" s="224">
        <f t="shared" ref="AD58" si="66">AF12</f>
        <v>62055</v>
      </c>
      <c r="AE58" s="225"/>
      <c r="AF58" s="226"/>
      <c r="AG58" s="224">
        <f t="shared" ref="AG58" si="67">AI12</f>
        <v>65698.5</v>
      </c>
      <c r="AH58" s="225"/>
      <c r="AI58" s="226"/>
      <c r="AJ58" s="224">
        <f t="shared" ref="AJ58" si="68">AL12</f>
        <v>61708.5</v>
      </c>
      <c r="AK58" s="225"/>
      <c r="AL58" s="226"/>
      <c r="AM58" s="224">
        <f t="shared" ref="AM58" si="69">AO12</f>
        <v>64155</v>
      </c>
      <c r="AN58" s="225"/>
      <c r="AO58" s="226"/>
    </row>
    <row r="59" spans="1:41" x14ac:dyDescent="0.25">
      <c r="A59" s="240"/>
      <c r="B59" s="241"/>
      <c r="C59" s="241"/>
      <c r="D59" s="236" t="s">
        <v>143</v>
      </c>
      <c r="E59" s="237"/>
      <c r="F59" s="230">
        <f>H15+H41+H48+H49+(D68/12)</f>
        <v>3000</v>
      </c>
      <c r="G59" s="231"/>
      <c r="H59" s="232"/>
      <c r="I59" s="230">
        <f>K15+K41+K48+K49+(G74/12)</f>
        <v>0</v>
      </c>
      <c r="J59" s="231"/>
      <c r="K59" s="232"/>
      <c r="L59" s="230">
        <f t="shared" ref="L59" si="70">N15+N41+N48+N49+(J74/12)</f>
        <v>0</v>
      </c>
      <c r="M59" s="231"/>
      <c r="N59" s="232"/>
      <c r="O59" s="230">
        <f t="shared" ref="O59" si="71">Q15+Q41+Q48+Q49+(M74/12)</f>
        <v>0</v>
      </c>
      <c r="P59" s="231"/>
      <c r="Q59" s="232"/>
      <c r="R59" s="230">
        <f t="shared" ref="R59" si="72">T15+T41+T48+T49+(P74/12)</f>
        <v>0</v>
      </c>
      <c r="S59" s="231"/>
      <c r="T59" s="232"/>
      <c r="U59" s="230">
        <f t="shared" ref="U59" si="73">W15+W41+W48+W49+(S74/12)</f>
        <v>0</v>
      </c>
      <c r="V59" s="231"/>
      <c r="W59" s="232"/>
      <c r="X59" s="230">
        <f t="shared" ref="X59" si="74">Z15+Z41+Z48+Z49+(V74/12)</f>
        <v>0</v>
      </c>
      <c r="Y59" s="231"/>
      <c r="Z59" s="232"/>
      <c r="AA59" s="230">
        <f t="shared" ref="AA59" si="75">AC15+AC41+AC48+AC49+(Y74/12)</f>
        <v>0</v>
      </c>
      <c r="AB59" s="231"/>
      <c r="AC59" s="232"/>
      <c r="AD59" s="230">
        <f t="shared" ref="AD59" si="76">AF15+AF41+AF48+AF49+(AB74/12)</f>
        <v>0</v>
      </c>
      <c r="AE59" s="231"/>
      <c r="AF59" s="232"/>
      <c r="AG59" s="230">
        <f t="shared" ref="AG59" si="77">AI15+AI41+AI48+AI49+(AE74/12)</f>
        <v>0</v>
      </c>
      <c r="AH59" s="231"/>
      <c r="AI59" s="232"/>
      <c r="AJ59" s="230">
        <f t="shared" ref="AJ59" si="78">AL15+AL41+AL48+AL49+(AH74/12)</f>
        <v>0</v>
      </c>
      <c r="AK59" s="231"/>
      <c r="AL59" s="232"/>
      <c r="AM59" s="230">
        <f t="shared" ref="AM59" si="79">AO15+AO41+AO48+AO49+(AK74/12)</f>
        <v>0</v>
      </c>
      <c r="AN59" s="231"/>
      <c r="AO59" s="232"/>
    </row>
    <row r="60" spans="1:41" x14ac:dyDescent="0.25">
      <c r="A60" s="240"/>
      <c r="B60" s="241"/>
      <c r="C60" s="241"/>
      <c r="D60" s="218" t="s">
        <v>144</v>
      </c>
      <c r="E60" s="219"/>
      <c r="F60" s="230">
        <v>10000</v>
      </c>
      <c r="G60" s="231"/>
      <c r="H60" s="232"/>
      <c r="I60" s="230">
        <f>F62</f>
        <v>71669.5</v>
      </c>
      <c r="J60" s="231"/>
      <c r="K60" s="232"/>
      <c r="L60" s="230">
        <f t="shared" ref="L60" si="80">I62</f>
        <v>129965.5</v>
      </c>
      <c r="M60" s="231"/>
      <c r="N60" s="232"/>
      <c r="O60" s="230">
        <f t="shared" ref="O60" si="81">L62</f>
        <v>193648</v>
      </c>
      <c r="P60" s="231"/>
      <c r="Q60" s="232"/>
      <c r="R60" s="230">
        <f t="shared" ref="R60" si="82">O62</f>
        <v>246641.5</v>
      </c>
      <c r="S60" s="231"/>
      <c r="T60" s="232"/>
      <c r="U60" s="230">
        <f t="shared" ref="U60" si="83">R62</f>
        <v>313652.5</v>
      </c>
      <c r="V60" s="231"/>
      <c r="W60" s="232"/>
      <c r="X60" s="230">
        <f t="shared" ref="X60" si="84">U62</f>
        <v>373922.5</v>
      </c>
      <c r="Y60" s="231"/>
      <c r="Z60" s="232"/>
      <c r="AA60" s="230">
        <f t="shared" ref="AA60" si="85">X62</f>
        <v>438592</v>
      </c>
      <c r="AB60" s="231"/>
      <c r="AC60" s="232"/>
      <c r="AD60" s="230">
        <f t="shared" ref="AD60" si="86">AA62</f>
        <v>503114.5</v>
      </c>
      <c r="AE60" s="231"/>
      <c r="AF60" s="232"/>
      <c r="AG60" s="230">
        <f t="shared" ref="AG60" si="87">AD62</f>
        <v>565169.5</v>
      </c>
      <c r="AH60" s="231"/>
      <c r="AI60" s="232"/>
      <c r="AJ60" s="230">
        <f t="shared" ref="AJ60" si="88">AG62</f>
        <v>630868</v>
      </c>
      <c r="AK60" s="231"/>
      <c r="AL60" s="232"/>
      <c r="AM60" s="230">
        <f t="shared" ref="AM60" si="89">AJ62</f>
        <v>692576.5</v>
      </c>
      <c r="AN60" s="231"/>
      <c r="AO60" s="232"/>
    </row>
    <row r="61" spans="1:41" x14ac:dyDescent="0.25">
      <c r="A61" s="240"/>
      <c r="B61" s="241"/>
      <c r="C61" s="241"/>
      <c r="D61" s="233" t="s">
        <v>145</v>
      </c>
      <c r="E61" s="234"/>
      <c r="F61" s="235">
        <f>F62-F60</f>
        <v>61669.5</v>
      </c>
      <c r="G61" s="231"/>
      <c r="H61" s="232"/>
      <c r="I61" s="235">
        <f>I62-I60</f>
        <v>58296</v>
      </c>
      <c r="J61" s="231"/>
      <c r="K61" s="232"/>
      <c r="L61" s="235">
        <f t="shared" ref="L61" si="90">L62-L60</f>
        <v>63682.5</v>
      </c>
      <c r="M61" s="231"/>
      <c r="N61" s="232"/>
      <c r="O61" s="235">
        <f t="shared" ref="O61" si="91">O62-O60</f>
        <v>52993.5</v>
      </c>
      <c r="P61" s="231"/>
      <c r="Q61" s="232"/>
      <c r="R61" s="235">
        <f t="shared" ref="R61" si="92">R62-R60</f>
        <v>67011</v>
      </c>
      <c r="S61" s="231"/>
      <c r="T61" s="232"/>
      <c r="U61" s="235">
        <f t="shared" ref="U61" si="93">U62-U60</f>
        <v>60270</v>
      </c>
      <c r="V61" s="231"/>
      <c r="W61" s="232"/>
      <c r="X61" s="235">
        <f t="shared" ref="X61" si="94">X62-X60</f>
        <v>64669.5</v>
      </c>
      <c r="Y61" s="231"/>
      <c r="Z61" s="232"/>
      <c r="AA61" s="235">
        <f t="shared" ref="AA61" si="95">AA62-AA60</f>
        <v>64522.5</v>
      </c>
      <c r="AB61" s="231"/>
      <c r="AC61" s="232"/>
      <c r="AD61" s="235">
        <f t="shared" ref="AD61" si="96">AD62-AD60</f>
        <v>62055</v>
      </c>
      <c r="AE61" s="231"/>
      <c r="AF61" s="232"/>
      <c r="AG61" s="235">
        <f t="shared" ref="AG61" si="97">AG62-AG60</f>
        <v>65698.5</v>
      </c>
      <c r="AH61" s="231"/>
      <c r="AI61" s="232"/>
      <c r="AJ61" s="235">
        <f t="shared" ref="AJ61" si="98">AJ62-AJ60</f>
        <v>61708.5</v>
      </c>
      <c r="AK61" s="231"/>
      <c r="AL61" s="232"/>
      <c r="AM61" s="235">
        <f t="shared" ref="AM61" si="99">AM62-AM60</f>
        <v>64155</v>
      </c>
      <c r="AN61" s="231"/>
      <c r="AO61" s="232"/>
    </row>
    <row r="62" spans="1:41" ht="15.75" thickBot="1" x14ac:dyDescent="0.3">
      <c r="A62" s="242"/>
      <c r="B62" s="243"/>
      <c r="C62" s="243"/>
      <c r="D62" s="220" t="s">
        <v>146</v>
      </c>
      <c r="E62" s="221"/>
      <c r="F62" s="227">
        <f>F60+F58-F59</f>
        <v>71669.5</v>
      </c>
      <c r="G62" s="228"/>
      <c r="H62" s="229"/>
      <c r="I62" s="227">
        <f>I60+I58-I59</f>
        <v>129965.5</v>
      </c>
      <c r="J62" s="228"/>
      <c r="K62" s="229"/>
      <c r="L62" s="227">
        <f t="shared" ref="L62" si="100">L60+L58-L59</f>
        <v>193648</v>
      </c>
      <c r="M62" s="228"/>
      <c r="N62" s="229"/>
      <c r="O62" s="227">
        <f t="shared" ref="O62" si="101">O60+O58-O59</f>
        <v>246641.5</v>
      </c>
      <c r="P62" s="228"/>
      <c r="Q62" s="229"/>
      <c r="R62" s="227">
        <f t="shared" ref="R62" si="102">R60+R58-R59</f>
        <v>313652.5</v>
      </c>
      <c r="S62" s="228"/>
      <c r="T62" s="229"/>
      <c r="U62" s="227">
        <f t="shared" ref="U62" si="103">U60+U58-U59</f>
        <v>373922.5</v>
      </c>
      <c r="V62" s="228"/>
      <c r="W62" s="229"/>
      <c r="X62" s="227">
        <f t="shared" ref="X62" si="104">X60+X58-X59</f>
        <v>438592</v>
      </c>
      <c r="Y62" s="228"/>
      <c r="Z62" s="229"/>
      <c r="AA62" s="227">
        <f t="shared" ref="AA62" si="105">AA60+AA58-AA59</f>
        <v>503114.5</v>
      </c>
      <c r="AB62" s="228"/>
      <c r="AC62" s="229"/>
      <c r="AD62" s="227">
        <f t="shared" ref="AD62" si="106">AD60+AD58-AD59</f>
        <v>565169.5</v>
      </c>
      <c r="AE62" s="228"/>
      <c r="AF62" s="229"/>
      <c r="AG62" s="227">
        <f t="shared" ref="AG62" si="107">AG60+AG58-AG59</f>
        <v>630868</v>
      </c>
      <c r="AH62" s="228"/>
      <c r="AI62" s="229"/>
      <c r="AJ62" s="227">
        <f t="shared" ref="AJ62" si="108">AJ60+AJ58-AJ59</f>
        <v>692576.5</v>
      </c>
      <c r="AK62" s="228"/>
      <c r="AL62" s="229"/>
      <c r="AM62" s="227">
        <f t="shared" ref="AM62" si="109">AM60+AM58-AM59</f>
        <v>756731.5</v>
      </c>
      <c r="AN62" s="228"/>
      <c r="AO62" s="229"/>
    </row>
    <row r="64" spans="1:41" x14ac:dyDescent="0.25">
      <c r="A64" s="215" t="s">
        <v>138</v>
      </c>
      <c r="B64" s="216"/>
      <c r="C64" s="216"/>
      <c r="D64" s="216"/>
      <c r="E64" s="217"/>
    </row>
    <row r="65" spans="1:5" x14ac:dyDescent="0.25">
      <c r="A65" s="197" t="s">
        <v>137</v>
      </c>
      <c r="B65" s="209">
        <f>+B56</f>
        <v>98196</v>
      </c>
      <c r="C65" s="210"/>
      <c r="D65" s="209">
        <f>+D56</f>
        <v>100843.43499999995</v>
      </c>
      <c r="E65" s="210"/>
    </row>
    <row r="66" spans="1:5" x14ac:dyDescent="0.25">
      <c r="A66" s="153" t="s">
        <v>132</v>
      </c>
      <c r="B66" s="211">
        <f>B51</f>
        <v>21500</v>
      </c>
      <c r="C66" s="211"/>
      <c r="D66" s="211">
        <f>D51</f>
        <v>21500</v>
      </c>
      <c r="E66" s="211"/>
    </row>
    <row r="67" spans="1:5" x14ac:dyDescent="0.25">
      <c r="A67" s="197" t="s">
        <v>139</v>
      </c>
      <c r="B67" s="209">
        <f>B66+B65</f>
        <v>119696</v>
      </c>
      <c r="C67" s="210"/>
      <c r="D67" s="209">
        <f>D66+D65</f>
        <v>122343.43499999995</v>
      </c>
      <c r="E67" s="210"/>
    </row>
    <row r="68" spans="1:5" x14ac:dyDescent="0.25">
      <c r="A68" s="153" t="s">
        <v>140</v>
      </c>
      <c r="B68" s="211">
        <v>36000</v>
      </c>
      <c r="C68" s="211"/>
      <c r="D68" s="211">
        <v>36000</v>
      </c>
      <c r="E68" s="211"/>
    </row>
    <row r="69" spans="1:5" x14ac:dyDescent="0.25">
      <c r="A69" s="198" t="s">
        <v>141</v>
      </c>
      <c r="B69" s="209">
        <f>B67-B68</f>
        <v>83696</v>
      </c>
      <c r="C69" s="210"/>
      <c r="D69" s="209">
        <f>D67-D68</f>
        <v>86343.434999999954</v>
      </c>
      <c r="E69" s="210"/>
    </row>
  </sheetData>
  <mergeCells count="115">
    <mergeCell ref="X61:Z61"/>
    <mergeCell ref="AA61:AC61"/>
    <mergeCell ref="AD61:AF61"/>
    <mergeCell ref="X60:Z60"/>
    <mergeCell ref="AA60:AC60"/>
    <mergeCell ref="AD60:AF60"/>
    <mergeCell ref="AG62:AI62"/>
    <mergeCell ref="AJ62:AL62"/>
    <mergeCell ref="AM62:AO62"/>
    <mergeCell ref="A58:C62"/>
    <mergeCell ref="AG61:AI61"/>
    <mergeCell ref="AJ61:AL61"/>
    <mergeCell ref="AM61:AO61"/>
    <mergeCell ref="L62:N62"/>
    <mergeCell ref="O62:Q62"/>
    <mergeCell ref="R62:T62"/>
    <mergeCell ref="U62:W62"/>
    <mergeCell ref="X62:Z62"/>
    <mergeCell ref="AA62:AC62"/>
    <mergeCell ref="AD62:AF62"/>
    <mergeCell ref="AG60:AI60"/>
    <mergeCell ref="AJ60:AL60"/>
    <mergeCell ref="AM60:AO60"/>
    <mergeCell ref="L61:N61"/>
    <mergeCell ref="O61:Q61"/>
    <mergeCell ref="R61:T61"/>
    <mergeCell ref="U61:W61"/>
    <mergeCell ref="AG58:AI58"/>
    <mergeCell ref="AJ58:AL58"/>
    <mergeCell ref="AM58:AO58"/>
    <mergeCell ref="L59:N59"/>
    <mergeCell ref="O59:Q59"/>
    <mergeCell ref="R59:T59"/>
    <mergeCell ref="U59:W59"/>
    <mergeCell ref="X59:Z59"/>
    <mergeCell ref="AA59:AC59"/>
    <mergeCell ref="AD59:AF59"/>
    <mergeCell ref="AG59:AI59"/>
    <mergeCell ref="AJ59:AL59"/>
    <mergeCell ref="AM59:AO59"/>
    <mergeCell ref="I62:K62"/>
    <mergeCell ref="L58:N58"/>
    <mergeCell ref="O58:Q58"/>
    <mergeCell ref="R58:T58"/>
    <mergeCell ref="U58:W58"/>
    <mergeCell ref="F60:H60"/>
    <mergeCell ref="D61:E61"/>
    <mergeCell ref="F61:H61"/>
    <mergeCell ref="D59:E59"/>
    <mergeCell ref="F59:H59"/>
    <mergeCell ref="I58:K58"/>
    <mergeCell ref="I59:K59"/>
    <mergeCell ref="I60:K60"/>
    <mergeCell ref="I61:K61"/>
    <mergeCell ref="L60:N60"/>
    <mergeCell ref="O60:Q60"/>
    <mergeCell ref="R60:T60"/>
    <mergeCell ref="U60:W60"/>
    <mergeCell ref="X58:Z58"/>
    <mergeCell ref="AA58:AC58"/>
    <mergeCell ref="AD58:AF58"/>
    <mergeCell ref="AA3:AC3"/>
    <mergeCell ref="I3:K3"/>
    <mergeCell ref="L3:N3"/>
    <mergeCell ref="O3:Q3"/>
    <mergeCell ref="R3:T3"/>
    <mergeCell ref="U3:W3"/>
    <mergeCell ref="X3:Z3"/>
    <mergeCell ref="AD1:AF1"/>
    <mergeCell ref="AG1:AI1"/>
    <mergeCell ref="AJ1:AL1"/>
    <mergeCell ref="AM1:AO1"/>
    <mergeCell ref="AD2:AF2"/>
    <mergeCell ref="AG2:AI2"/>
    <mergeCell ref="AJ2:AL2"/>
    <mergeCell ref="AM2:AO2"/>
    <mergeCell ref="AD3:AF3"/>
    <mergeCell ref="AG3:AI3"/>
    <mergeCell ref="AJ3:AL3"/>
    <mergeCell ref="AM3:AO3"/>
    <mergeCell ref="AA1:AC1"/>
    <mergeCell ref="I2:K2"/>
    <mergeCell ref="L2:N2"/>
    <mergeCell ref="O2:Q2"/>
    <mergeCell ref="R2:T2"/>
    <mergeCell ref="U2:W2"/>
    <mergeCell ref="X2:Z2"/>
    <mergeCell ref="AA2:AC2"/>
    <mergeCell ref="I1:K1"/>
    <mergeCell ref="L1:N1"/>
    <mergeCell ref="O1:Q1"/>
    <mergeCell ref="R1:T1"/>
    <mergeCell ref="U1:W1"/>
    <mergeCell ref="X1:Z1"/>
    <mergeCell ref="F1:H1"/>
    <mergeCell ref="F2:H2"/>
    <mergeCell ref="F3:H3"/>
    <mergeCell ref="B67:C67"/>
    <mergeCell ref="D67:E67"/>
    <mergeCell ref="B68:C68"/>
    <mergeCell ref="D68:E68"/>
    <mergeCell ref="B69:C69"/>
    <mergeCell ref="D69:E69"/>
    <mergeCell ref="A18:E18"/>
    <mergeCell ref="A43:E43"/>
    <mergeCell ref="B65:C65"/>
    <mergeCell ref="D65:E65"/>
    <mergeCell ref="B66:C66"/>
    <mergeCell ref="D66:E66"/>
    <mergeCell ref="A64:E64"/>
    <mergeCell ref="D60:E60"/>
    <mergeCell ref="D62:E62"/>
    <mergeCell ref="D58:E58"/>
    <mergeCell ref="F58:H58"/>
    <mergeCell ref="F62:H62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E35DA-9598-4BEF-BDA8-E37505AE5CEC}">
  <dimension ref="A1:T75"/>
  <sheetViews>
    <sheetView topLeftCell="A49" workbookViewId="0">
      <selection activeCell="L66" sqref="L66:O75"/>
    </sheetView>
  </sheetViews>
  <sheetFormatPr baseColWidth="10" defaultRowHeight="15" x14ac:dyDescent="0.25"/>
  <cols>
    <col min="1" max="1" width="10.85546875" style="1"/>
    <col min="2" max="2" width="10.85546875" style="2"/>
    <col min="3" max="10" width="10.85546875" style="45"/>
    <col min="12" max="13" width="10.85546875" style="45"/>
    <col min="14" max="14" width="10.85546875" style="49"/>
    <col min="15" max="15" width="10.85546875" style="45"/>
    <col min="16" max="16" width="10.85546875" style="49"/>
    <col min="17" max="19" width="14.5703125" customWidth="1"/>
    <col min="20" max="20" width="58.42578125" customWidth="1"/>
  </cols>
  <sheetData>
    <row r="1" spans="1:20" ht="14.45" customHeight="1" x14ac:dyDescent="0.25">
      <c r="A1" s="258">
        <v>2020</v>
      </c>
      <c r="B1" s="259"/>
      <c r="C1" s="248" t="s">
        <v>8</v>
      </c>
      <c r="D1" s="252" t="s">
        <v>9</v>
      </c>
      <c r="E1" s="252" t="s">
        <v>10</v>
      </c>
      <c r="F1" s="252" t="s">
        <v>11</v>
      </c>
      <c r="G1" s="252" t="s">
        <v>12</v>
      </c>
      <c r="H1" s="252" t="s">
        <v>13</v>
      </c>
      <c r="I1" s="254" t="s">
        <v>14</v>
      </c>
      <c r="J1" s="248" t="s">
        <v>15</v>
      </c>
      <c r="K1" s="256" t="s">
        <v>19</v>
      </c>
      <c r="L1" s="254" t="s">
        <v>20</v>
      </c>
      <c r="M1" s="248" t="s">
        <v>22</v>
      </c>
      <c r="N1" s="246" t="s">
        <v>23</v>
      </c>
      <c r="O1" s="248" t="s">
        <v>24</v>
      </c>
      <c r="P1" s="246" t="s">
        <v>23</v>
      </c>
      <c r="Q1" s="250" t="s">
        <v>16</v>
      </c>
      <c r="R1" s="271" t="s">
        <v>17</v>
      </c>
      <c r="S1" s="246" t="s">
        <v>18</v>
      </c>
      <c r="T1" s="260" t="s">
        <v>34</v>
      </c>
    </row>
    <row r="2" spans="1:20" ht="15.75" thickBot="1" x14ac:dyDescent="0.3">
      <c r="A2" s="262" t="s">
        <v>47</v>
      </c>
      <c r="B2" s="263"/>
      <c r="C2" s="249"/>
      <c r="D2" s="253"/>
      <c r="E2" s="253"/>
      <c r="F2" s="253"/>
      <c r="G2" s="253"/>
      <c r="H2" s="253"/>
      <c r="I2" s="255"/>
      <c r="J2" s="249"/>
      <c r="K2" s="257"/>
      <c r="L2" s="255"/>
      <c r="M2" s="249"/>
      <c r="N2" s="247"/>
      <c r="O2" s="249"/>
      <c r="P2" s="247"/>
      <c r="Q2" s="251"/>
      <c r="R2" s="272"/>
      <c r="S2" s="247"/>
      <c r="T2" s="261"/>
    </row>
    <row r="3" spans="1:20" x14ac:dyDescent="0.25">
      <c r="A3" s="8" t="s">
        <v>3</v>
      </c>
      <c r="B3" s="9"/>
      <c r="C3" s="32"/>
      <c r="D3" s="33"/>
      <c r="E3" s="33"/>
      <c r="F3" s="33"/>
      <c r="G3" s="33"/>
      <c r="H3" s="33"/>
      <c r="I3" s="34"/>
      <c r="J3" s="35" t="str">
        <f t="shared" ref="J3:J9" si="0">IF(SUM(C3:I3)=0,"",SUM(C3:I3))</f>
        <v/>
      </c>
      <c r="K3" s="15"/>
      <c r="L3" s="46" t="str">
        <f t="shared" ref="L3:L9" si="1">IF(J3="","",J3/K3)</f>
        <v/>
      </c>
      <c r="M3" s="32"/>
      <c r="N3" s="50" t="str">
        <f t="shared" ref="N3:P9" si="2">IF(J3="","",($J3-M3)/M3)</f>
        <v/>
      </c>
      <c r="O3" s="32"/>
      <c r="P3" s="50" t="str">
        <f t="shared" si="2"/>
        <v/>
      </c>
      <c r="Q3" s="23"/>
      <c r="R3" s="16"/>
      <c r="S3" s="69" t="str">
        <f t="shared" ref="S3:S4" si="3">IF(SUM(Q3:R3)=0,"",SUM(Q3:R3))</f>
        <v/>
      </c>
      <c r="T3" s="27"/>
    </row>
    <row r="4" spans="1:20" x14ac:dyDescent="0.25">
      <c r="A4" s="10" t="s">
        <v>1</v>
      </c>
      <c r="B4" s="11"/>
      <c r="C4" s="36"/>
      <c r="D4" s="37"/>
      <c r="E4" s="37"/>
      <c r="F4" s="37"/>
      <c r="G4" s="37"/>
      <c r="H4" s="37"/>
      <c r="I4" s="38"/>
      <c r="J4" s="39" t="str">
        <f t="shared" si="0"/>
        <v/>
      </c>
      <c r="K4" s="4"/>
      <c r="L4" s="47" t="str">
        <f t="shared" si="1"/>
        <v/>
      </c>
      <c r="M4" s="36"/>
      <c r="N4" s="51" t="str">
        <f t="shared" si="2"/>
        <v/>
      </c>
      <c r="O4" s="36"/>
      <c r="P4" s="51" t="str">
        <f t="shared" si="2"/>
        <v/>
      </c>
      <c r="Q4" s="24"/>
      <c r="R4" s="17"/>
      <c r="S4" s="70" t="str">
        <f t="shared" si="3"/>
        <v/>
      </c>
      <c r="T4" s="28"/>
    </row>
    <row r="5" spans="1:20" x14ac:dyDescent="0.25">
      <c r="A5" s="10" t="s">
        <v>2</v>
      </c>
      <c r="B5" s="12"/>
      <c r="C5" s="36"/>
      <c r="D5" s="37"/>
      <c r="E5" s="37"/>
      <c r="F5" s="37"/>
      <c r="G5" s="37"/>
      <c r="H5" s="37"/>
      <c r="I5" s="38"/>
      <c r="J5" s="39" t="str">
        <f t="shared" si="0"/>
        <v/>
      </c>
      <c r="K5" s="4"/>
      <c r="L5" s="47" t="str">
        <f t="shared" si="1"/>
        <v/>
      </c>
      <c r="M5" s="36"/>
      <c r="N5" s="51" t="str">
        <f t="shared" si="2"/>
        <v/>
      </c>
      <c r="O5" s="36"/>
      <c r="P5" s="51" t="str">
        <f t="shared" si="2"/>
        <v/>
      </c>
      <c r="Q5" s="24"/>
      <c r="R5" s="17"/>
      <c r="S5" s="70" t="str">
        <f>IF(SUM(Q5:R5)=0,"",SUM(Q5:R5))</f>
        <v/>
      </c>
      <c r="T5" s="28"/>
    </row>
    <row r="6" spans="1:20" x14ac:dyDescent="0.25">
      <c r="A6" s="10" t="s">
        <v>4</v>
      </c>
      <c r="B6" s="12"/>
      <c r="C6" s="36"/>
      <c r="D6" s="37"/>
      <c r="E6" s="37"/>
      <c r="F6" s="37"/>
      <c r="G6" s="37"/>
      <c r="H6" s="37"/>
      <c r="I6" s="38"/>
      <c r="J6" s="39" t="str">
        <f t="shared" si="0"/>
        <v/>
      </c>
      <c r="K6" s="4"/>
      <c r="L6" s="47" t="str">
        <f t="shared" si="1"/>
        <v/>
      </c>
      <c r="M6" s="36"/>
      <c r="N6" s="51" t="str">
        <f t="shared" si="2"/>
        <v/>
      </c>
      <c r="O6" s="36"/>
      <c r="P6" s="51" t="str">
        <f t="shared" si="2"/>
        <v/>
      </c>
      <c r="Q6" s="24"/>
      <c r="R6" s="17"/>
      <c r="S6" s="70" t="str">
        <f t="shared" ref="S6:S11" si="4">IF(SUM(Q6:R6)=0,"",SUM(Q6:R6))</f>
        <v/>
      </c>
      <c r="T6" s="28"/>
    </row>
    <row r="7" spans="1:20" x14ac:dyDescent="0.25">
      <c r="A7" s="10" t="s">
        <v>5</v>
      </c>
      <c r="B7" s="12"/>
      <c r="C7" s="36"/>
      <c r="D7" s="37"/>
      <c r="E7" s="37"/>
      <c r="F7" s="37"/>
      <c r="G7" s="37"/>
      <c r="H7" s="37"/>
      <c r="I7" s="38"/>
      <c r="J7" s="39" t="str">
        <f t="shared" si="0"/>
        <v/>
      </c>
      <c r="K7" s="4"/>
      <c r="L7" s="47" t="str">
        <f t="shared" si="1"/>
        <v/>
      </c>
      <c r="M7" s="36"/>
      <c r="N7" s="51" t="str">
        <f t="shared" si="2"/>
        <v/>
      </c>
      <c r="O7" s="36"/>
      <c r="P7" s="51" t="str">
        <f t="shared" si="2"/>
        <v/>
      </c>
      <c r="Q7" s="24"/>
      <c r="R7" s="17"/>
      <c r="S7" s="70" t="str">
        <f t="shared" si="4"/>
        <v/>
      </c>
      <c r="T7" s="28"/>
    </row>
    <row r="8" spans="1:20" x14ac:dyDescent="0.25">
      <c r="A8" s="10" t="s">
        <v>6</v>
      </c>
      <c r="B8" s="12">
        <v>44044</v>
      </c>
      <c r="C8" s="36">
        <v>1500</v>
      </c>
      <c r="D8" s="37">
        <v>250</v>
      </c>
      <c r="E8" s="37">
        <v>300</v>
      </c>
      <c r="F8" s="37">
        <v>150</v>
      </c>
      <c r="G8" s="37">
        <v>150</v>
      </c>
      <c r="H8" s="37">
        <v>180</v>
      </c>
      <c r="I8" s="38">
        <v>150</v>
      </c>
      <c r="J8" s="39">
        <f t="shared" si="0"/>
        <v>2680</v>
      </c>
      <c r="K8" s="4">
        <v>900</v>
      </c>
      <c r="L8" s="47">
        <f t="shared" si="1"/>
        <v>2.9777777777777779</v>
      </c>
      <c r="M8" s="36">
        <v>2800</v>
      </c>
      <c r="N8" s="51">
        <f t="shared" si="2"/>
        <v>-4.2857142857142858E-2</v>
      </c>
      <c r="O8" s="36">
        <v>2700</v>
      </c>
      <c r="P8" s="51">
        <f t="shared" si="2"/>
        <v>-7.4074074074074077E-3</v>
      </c>
      <c r="Q8" s="24">
        <v>20</v>
      </c>
      <c r="R8" s="17">
        <v>20</v>
      </c>
      <c r="S8" s="70">
        <f t="shared" si="4"/>
        <v>40</v>
      </c>
      <c r="T8" s="28"/>
    </row>
    <row r="9" spans="1:20" ht="15.75" thickBot="1" x14ac:dyDescent="0.3">
      <c r="A9" s="18" t="s">
        <v>7</v>
      </c>
      <c r="B9" s="19">
        <v>44045</v>
      </c>
      <c r="C9" s="40">
        <v>2000</v>
      </c>
      <c r="D9" s="41">
        <v>350</v>
      </c>
      <c r="E9" s="41">
        <v>450</v>
      </c>
      <c r="F9" s="41">
        <v>50</v>
      </c>
      <c r="G9" s="41">
        <v>200</v>
      </c>
      <c r="H9" s="41">
        <v>120</v>
      </c>
      <c r="I9" s="42">
        <v>80</v>
      </c>
      <c r="J9" s="43">
        <f t="shared" si="0"/>
        <v>3250</v>
      </c>
      <c r="K9" s="20">
        <v>1100</v>
      </c>
      <c r="L9" s="48">
        <f t="shared" si="1"/>
        <v>2.9545454545454546</v>
      </c>
      <c r="M9" s="40">
        <v>3100</v>
      </c>
      <c r="N9" s="52">
        <f t="shared" si="2"/>
        <v>4.8387096774193547E-2</v>
      </c>
      <c r="O9" s="40">
        <v>3200</v>
      </c>
      <c r="P9" s="52">
        <f t="shared" si="2"/>
        <v>1.5625E-2</v>
      </c>
      <c r="Q9" s="25">
        <v>20</v>
      </c>
      <c r="R9" s="21">
        <v>20</v>
      </c>
      <c r="S9" s="71">
        <f t="shared" si="4"/>
        <v>40</v>
      </c>
      <c r="T9" s="29"/>
    </row>
    <row r="10" spans="1:20" x14ac:dyDescent="0.25">
      <c r="A10" s="8" t="s">
        <v>3</v>
      </c>
      <c r="B10" s="9">
        <v>44046</v>
      </c>
      <c r="C10" s="32"/>
      <c r="D10" s="33"/>
      <c r="E10" s="33"/>
      <c r="F10" s="33"/>
      <c r="G10" s="33"/>
      <c r="H10" s="33"/>
      <c r="I10" s="34"/>
      <c r="J10" s="35" t="str">
        <f>IF(SUM(C10:I10)=0,"",SUM(C10:I10))</f>
        <v/>
      </c>
      <c r="K10" s="15"/>
      <c r="L10" s="46" t="str">
        <f>IF(J10="","",J10/K10)</f>
        <v/>
      </c>
      <c r="M10" s="32"/>
      <c r="N10" s="50" t="str">
        <f>IF(J10="","",($J10-M10)/M10)</f>
        <v/>
      </c>
      <c r="O10" s="32"/>
      <c r="P10" s="50" t="str">
        <f>IF(L10="","",($J10-O10)/O10)</f>
        <v/>
      </c>
      <c r="Q10" s="23"/>
      <c r="R10" s="16"/>
      <c r="S10" s="69" t="str">
        <f t="shared" si="4"/>
        <v/>
      </c>
      <c r="T10" s="27"/>
    </row>
    <row r="11" spans="1:20" x14ac:dyDescent="0.25">
      <c r="A11" s="10" t="s">
        <v>1</v>
      </c>
      <c r="B11" s="11">
        <v>44047</v>
      </c>
      <c r="C11" s="36">
        <v>1200</v>
      </c>
      <c r="D11" s="37">
        <v>150</v>
      </c>
      <c r="E11" s="37">
        <v>30</v>
      </c>
      <c r="F11" s="37">
        <v>300</v>
      </c>
      <c r="G11" s="37">
        <v>50</v>
      </c>
      <c r="H11" s="37">
        <v>50</v>
      </c>
      <c r="I11" s="38">
        <v>100</v>
      </c>
      <c r="J11" s="39">
        <f t="shared" ref="J11:J44" si="5">IF(SUM(C11:I11)=0,"",SUM(C11:I11))</f>
        <v>1880</v>
      </c>
      <c r="K11" s="4">
        <v>650</v>
      </c>
      <c r="L11" s="47">
        <f t="shared" ref="L11:L44" si="6">IF(J11="","",J11/K11)</f>
        <v>2.8923076923076922</v>
      </c>
      <c r="M11" s="36">
        <v>1900</v>
      </c>
      <c r="N11" s="51">
        <f t="shared" ref="N11:P26" si="7">IF(J11="","",($J11-M11)/M11)</f>
        <v>-1.0526315789473684E-2</v>
      </c>
      <c r="O11" s="36">
        <v>1800</v>
      </c>
      <c r="P11" s="51">
        <f t="shared" si="7"/>
        <v>4.4444444444444446E-2</v>
      </c>
      <c r="Q11" s="24">
        <v>15</v>
      </c>
      <c r="R11" s="17">
        <v>15</v>
      </c>
      <c r="S11" s="70">
        <f t="shared" si="4"/>
        <v>30</v>
      </c>
      <c r="T11" s="28"/>
    </row>
    <row r="12" spans="1:20" x14ac:dyDescent="0.25">
      <c r="A12" s="10" t="s">
        <v>2</v>
      </c>
      <c r="B12" s="12">
        <v>44048</v>
      </c>
      <c r="C12" s="36">
        <v>1000</v>
      </c>
      <c r="D12" s="37">
        <v>100</v>
      </c>
      <c r="E12" s="37">
        <v>100</v>
      </c>
      <c r="F12" s="37">
        <v>250</v>
      </c>
      <c r="G12" s="37">
        <v>50</v>
      </c>
      <c r="H12" s="37">
        <v>100</v>
      </c>
      <c r="I12" s="38">
        <v>100</v>
      </c>
      <c r="J12" s="39">
        <f t="shared" si="5"/>
        <v>1700</v>
      </c>
      <c r="K12" s="4">
        <v>600</v>
      </c>
      <c r="L12" s="47">
        <f t="shared" si="6"/>
        <v>2.8333333333333335</v>
      </c>
      <c r="M12" s="36">
        <v>1800</v>
      </c>
      <c r="N12" s="51">
        <f t="shared" si="7"/>
        <v>-5.5555555555555552E-2</v>
      </c>
      <c r="O12" s="36">
        <v>1600</v>
      </c>
      <c r="P12" s="51">
        <f t="shared" si="7"/>
        <v>6.25E-2</v>
      </c>
      <c r="Q12" s="24">
        <v>15</v>
      </c>
      <c r="R12" s="17">
        <v>15</v>
      </c>
      <c r="S12" s="70">
        <f>IF(SUM(Q12:R12)=0,"",SUM(Q12:R12))</f>
        <v>30</v>
      </c>
      <c r="T12" s="28"/>
    </row>
    <row r="13" spans="1:20" x14ac:dyDescent="0.25">
      <c r="A13" s="10" t="s">
        <v>4</v>
      </c>
      <c r="B13" s="12">
        <v>44049</v>
      </c>
      <c r="C13" s="36">
        <v>1200</v>
      </c>
      <c r="D13" s="37">
        <v>150</v>
      </c>
      <c r="E13" s="37">
        <v>130</v>
      </c>
      <c r="F13" s="37">
        <v>300</v>
      </c>
      <c r="G13" s="37">
        <v>40</v>
      </c>
      <c r="H13" s="37">
        <v>80</v>
      </c>
      <c r="I13" s="38">
        <v>100</v>
      </c>
      <c r="J13" s="39">
        <f t="shared" si="5"/>
        <v>2000</v>
      </c>
      <c r="K13" s="4">
        <v>700</v>
      </c>
      <c r="L13" s="47">
        <f t="shared" si="6"/>
        <v>2.8571428571428572</v>
      </c>
      <c r="M13" s="36">
        <v>1900</v>
      </c>
      <c r="N13" s="51">
        <f t="shared" si="7"/>
        <v>5.2631578947368418E-2</v>
      </c>
      <c r="O13" s="36">
        <v>2100</v>
      </c>
      <c r="P13" s="51">
        <f t="shared" si="7"/>
        <v>-4.7619047619047616E-2</v>
      </c>
      <c r="Q13" s="24">
        <v>15</v>
      </c>
      <c r="R13" s="17">
        <v>20</v>
      </c>
      <c r="S13" s="70">
        <f t="shared" ref="S13:S43" si="8">IF(SUM(Q13:R13)=0,"",SUM(Q13:R13))</f>
        <v>35</v>
      </c>
      <c r="T13" s="28"/>
    </row>
    <row r="14" spans="1:20" x14ac:dyDescent="0.25">
      <c r="A14" s="10" t="s">
        <v>5</v>
      </c>
      <c r="B14" s="12">
        <v>44050</v>
      </c>
      <c r="C14" s="36">
        <v>1400</v>
      </c>
      <c r="D14" s="37">
        <v>200</v>
      </c>
      <c r="E14" s="37">
        <v>90</v>
      </c>
      <c r="F14" s="37">
        <v>400</v>
      </c>
      <c r="G14" s="37">
        <v>60</v>
      </c>
      <c r="H14" s="37">
        <v>120</v>
      </c>
      <c r="I14" s="38">
        <v>100</v>
      </c>
      <c r="J14" s="39">
        <f t="shared" si="5"/>
        <v>2370</v>
      </c>
      <c r="K14" s="4">
        <v>800</v>
      </c>
      <c r="L14" s="47">
        <f t="shared" si="6"/>
        <v>2.9624999999999999</v>
      </c>
      <c r="M14" s="36">
        <v>2200</v>
      </c>
      <c r="N14" s="51">
        <f t="shared" si="7"/>
        <v>7.7272727272727271E-2</v>
      </c>
      <c r="O14" s="36">
        <v>2300</v>
      </c>
      <c r="P14" s="51">
        <f t="shared" si="7"/>
        <v>3.0434782608695653E-2</v>
      </c>
      <c r="Q14" s="24">
        <v>20</v>
      </c>
      <c r="R14" s="17">
        <v>20</v>
      </c>
      <c r="S14" s="70">
        <f t="shared" si="8"/>
        <v>40</v>
      </c>
      <c r="T14" s="28"/>
    </row>
    <row r="15" spans="1:20" x14ac:dyDescent="0.25">
      <c r="A15" s="10" t="s">
        <v>6</v>
      </c>
      <c r="B15" s="12">
        <v>44051</v>
      </c>
      <c r="C15" s="36">
        <v>1500</v>
      </c>
      <c r="D15" s="37">
        <v>250</v>
      </c>
      <c r="E15" s="37">
        <v>300</v>
      </c>
      <c r="F15" s="37">
        <v>150</v>
      </c>
      <c r="G15" s="37">
        <v>150</v>
      </c>
      <c r="H15" s="37">
        <v>180</v>
      </c>
      <c r="I15" s="38">
        <v>150</v>
      </c>
      <c r="J15" s="39">
        <f t="shared" si="5"/>
        <v>2680</v>
      </c>
      <c r="K15" s="4">
        <v>900</v>
      </c>
      <c r="L15" s="47">
        <f t="shared" si="6"/>
        <v>2.9777777777777779</v>
      </c>
      <c r="M15" s="36">
        <v>2800</v>
      </c>
      <c r="N15" s="51">
        <f t="shared" si="7"/>
        <v>-4.2857142857142858E-2</v>
      </c>
      <c r="O15" s="36">
        <v>2700</v>
      </c>
      <c r="P15" s="51">
        <f t="shared" si="7"/>
        <v>-7.4074074074074077E-3</v>
      </c>
      <c r="Q15" s="24">
        <v>20</v>
      </c>
      <c r="R15" s="17">
        <v>20</v>
      </c>
      <c r="S15" s="70">
        <f t="shared" si="8"/>
        <v>40</v>
      </c>
      <c r="T15" s="28"/>
    </row>
    <row r="16" spans="1:20" ht="15.75" thickBot="1" x14ac:dyDescent="0.3">
      <c r="A16" s="18" t="s">
        <v>7</v>
      </c>
      <c r="B16" s="19">
        <v>44052</v>
      </c>
      <c r="C16" s="40">
        <v>2000</v>
      </c>
      <c r="D16" s="41">
        <v>350</v>
      </c>
      <c r="E16" s="41">
        <v>450</v>
      </c>
      <c r="F16" s="41">
        <v>50</v>
      </c>
      <c r="G16" s="41">
        <v>200</v>
      </c>
      <c r="H16" s="41">
        <v>120</v>
      </c>
      <c r="I16" s="42">
        <v>80</v>
      </c>
      <c r="J16" s="43">
        <f t="shared" si="5"/>
        <v>3250</v>
      </c>
      <c r="K16" s="20">
        <v>1100</v>
      </c>
      <c r="L16" s="48">
        <f t="shared" si="6"/>
        <v>2.9545454545454546</v>
      </c>
      <c r="M16" s="40">
        <v>3100</v>
      </c>
      <c r="N16" s="52">
        <f t="shared" si="7"/>
        <v>4.8387096774193547E-2</v>
      </c>
      <c r="O16" s="40">
        <v>3200</v>
      </c>
      <c r="P16" s="52">
        <f t="shared" si="7"/>
        <v>1.5625E-2</v>
      </c>
      <c r="Q16" s="25">
        <v>20</v>
      </c>
      <c r="R16" s="21">
        <v>20</v>
      </c>
      <c r="S16" s="71">
        <f t="shared" si="8"/>
        <v>40</v>
      </c>
      <c r="T16" s="29"/>
    </row>
    <row r="17" spans="1:20" x14ac:dyDescent="0.25">
      <c r="A17" s="8" t="s">
        <v>3</v>
      </c>
      <c r="B17" s="9">
        <v>44053</v>
      </c>
      <c r="C17" s="32"/>
      <c r="D17" s="33"/>
      <c r="E17" s="33"/>
      <c r="F17" s="33"/>
      <c r="G17" s="33"/>
      <c r="H17" s="33"/>
      <c r="I17" s="34"/>
      <c r="J17" s="35" t="str">
        <f t="shared" si="5"/>
        <v/>
      </c>
      <c r="K17" s="15"/>
      <c r="L17" s="46" t="str">
        <f t="shared" si="6"/>
        <v/>
      </c>
      <c r="M17" s="32"/>
      <c r="N17" s="50" t="str">
        <f t="shared" si="7"/>
        <v/>
      </c>
      <c r="O17" s="32"/>
      <c r="P17" s="50" t="str">
        <f t="shared" si="7"/>
        <v/>
      </c>
      <c r="Q17" s="23"/>
      <c r="R17" s="16"/>
      <c r="S17" s="69" t="str">
        <f t="shared" si="8"/>
        <v/>
      </c>
      <c r="T17" s="27"/>
    </row>
    <row r="18" spans="1:20" x14ac:dyDescent="0.25">
      <c r="A18" s="10" t="s">
        <v>1</v>
      </c>
      <c r="B18" s="11">
        <v>44054</v>
      </c>
      <c r="C18" s="36">
        <v>1200</v>
      </c>
      <c r="D18" s="37">
        <v>150</v>
      </c>
      <c r="E18" s="37">
        <v>30</v>
      </c>
      <c r="F18" s="37">
        <v>300</v>
      </c>
      <c r="G18" s="37">
        <v>50</v>
      </c>
      <c r="H18" s="37">
        <v>50</v>
      </c>
      <c r="I18" s="38">
        <v>100</v>
      </c>
      <c r="J18" s="39">
        <f t="shared" si="5"/>
        <v>1880</v>
      </c>
      <c r="K18" s="4">
        <v>650</v>
      </c>
      <c r="L18" s="47">
        <f t="shared" si="6"/>
        <v>2.8923076923076922</v>
      </c>
      <c r="M18" s="36">
        <v>1900</v>
      </c>
      <c r="N18" s="51">
        <f t="shared" si="7"/>
        <v>-1.0526315789473684E-2</v>
      </c>
      <c r="O18" s="36">
        <v>1800</v>
      </c>
      <c r="P18" s="51">
        <f t="shared" si="7"/>
        <v>4.4444444444444446E-2</v>
      </c>
      <c r="Q18" s="24">
        <v>15</v>
      </c>
      <c r="R18" s="17">
        <v>15</v>
      </c>
      <c r="S18" s="70">
        <f t="shared" si="8"/>
        <v>30</v>
      </c>
      <c r="T18" s="28"/>
    </row>
    <row r="19" spans="1:20" x14ac:dyDescent="0.25">
      <c r="A19" s="10" t="s">
        <v>2</v>
      </c>
      <c r="B19" s="12">
        <v>44055</v>
      </c>
      <c r="C19" s="36">
        <v>1000</v>
      </c>
      <c r="D19" s="37">
        <v>100</v>
      </c>
      <c r="E19" s="37">
        <v>100</v>
      </c>
      <c r="F19" s="37">
        <v>250</v>
      </c>
      <c r="G19" s="37">
        <v>50</v>
      </c>
      <c r="H19" s="37">
        <v>100</v>
      </c>
      <c r="I19" s="38">
        <v>100</v>
      </c>
      <c r="J19" s="39">
        <f t="shared" si="5"/>
        <v>1700</v>
      </c>
      <c r="K19" s="4">
        <v>600</v>
      </c>
      <c r="L19" s="47">
        <f t="shared" si="6"/>
        <v>2.8333333333333335</v>
      </c>
      <c r="M19" s="36">
        <v>1800</v>
      </c>
      <c r="N19" s="51">
        <f t="shared" si="7"/>
        <v>-5.5555555555555552E-2</v>
      </c>
      <c r="O19" s="36">
        <v>1600</v>
      </c>
      <c r="P19" s="51">
        <f t="shared" si="7"/>
        <v>6.25E-2</v>
      </c>
      <c r="Q19" s="24">
        <v>15</v>
      </c>
      <c r="R19" s="17">
        <v>15</v>
      </c>
      <c r="S19" s="70">
        <f t="shared" si="8"/>
        <v>30</v>
      </c>
      <c r="T19" s="28"/>
    </row>
    <row r="20" spans="1:20" x14ac:dyDescent="0.25">
      <c r="A20" s="10" t="s">
        <v>4</v>
      </c>
      <c r="B20" s="12">
        <v>44056</v>
      </c>
      <c r="C20" s="36">
        <v>1200</v>
      </c>
      <c r="D20" s="37">
        <v>150</v>
      </c>
      <c r="E20" s="37">
        <v>130</v>
      </c>
      <c r="F20" s="37">
        <v>300</v>
      </c>
      <c r="G20" s="37">
        <v>40</v>
      </c>
      <c r="H20" s="37">
        <v>80</v>
      </c>
      <c r="I20" s="38">
        <v>100</v>
      </c>
      <c r="J20" s="39">
        <f t="shared" si="5"/>
        <v>2000</v>
      </c>
      <c r="K20" s="4">
        <v>700</v>
      </c>
      <c r="L20" s="47">
        <f t="shared" si="6"/>
        <v>2.8571428571428572</v>
      </c>
      <c r="M20" s="36">
        <v>1900</v>
      </c>
      <c r="N20" s="51">
        <f t="shared" si="7"/>
        <v>5.2631578947368418E-2</v>
      </c>
      <c r="O20" s="36">
        <v>2100</v>
      </c>
      <c r="P20" s="51">
        <f t="shared" si="7"/>
        <v>-4.7619047619047616E-2</v>
      </c>
      <c r="Q20" s="24">
        <v>15</v>
      </c>
      <c r="R20" s="17">
        <v>20</v>
      </c>
      <c r="S20" s="70">
        <f t="shared" si="8"/>
        <v>35</v>
      </c>
      <c r="T20" s="28"/>
    </row>
    <row r="21" spans="1:20" x14ac:dyDescent="0.25">
      <c r="A21" s="10" t="s">
        <v>5</v>
      </c>
      <c r="B21" s="12">
        <v>44057</v>
      </c>
      <c r="C21" s="36">
        <v>1400</v>
      </c>
      <c r="D21" s="37">
        <v>200</v>
      </c>
      <c r="E21" s="37">
        <v>90</v>
      </c>
      <c r="F21" s="37">
        <v>400</v>
      </c>
      <c r="G21" s="37">
        <v>60</v>
      </c>
      <c r="H21" s="37">
        <v>120</v>
      </c>
      <c r="I21" s="38">
        <v>100</v>
      </c>
      <c r="J21" s="39">
        <f t="shared" si="5"/>
        <v>2370</v>
      </c>
      <c r="K21" s="4">
        <v>800</v>
      </c>
      <c r="L21" s="47">
        <f t="shared" si="6"/>
        <v>2.9624999999999999</v>
      </c>
      <c r="M21" s="36">
        <v>2200</v>
      </c>
      <c r="N21" s="51">
        <f t="shared" si="7"/>
        <v>7.7272727272727271E-2</v>
      </c>
      <c r="O21" s="36">
        <v>2300</v>
      </c>
      <c r="P21" s="51">
        <f t="shared" si="7"/>
        <v>3.0434782608695653E-2</v>
      </c>
      <c r="Q21" s="24">
        <v>20</v>
      </c>
      <c r="R21" s="17">
        <v>20</v>
      </c>
      <c r="S21" s="70">
        <f t="shared" si="8"/>
        <v>40</v>
      </c>
      <c r="T21" s="28"/>
    </row>
    <row r="22" spans="1:20" x14ac:dyDescent="0.25">
      <c r="A22" s="10" t="s">
        <v>6</v>
      </c>
      <c r="B22" s="12">
        <v>44058</v>
      </c>
      <c r="C22" s="36">
        <v>1500</v>
      </c>
      <c r="D22" s="37">
        <v>250</v>
      </c>
      <c r="E22" s="37">
        <v>300</v>
      </c>
      <c r="F22" s="37">
        <v>150</v>
      </c>
      <c r="G22" s="37">
        <v>150</v>
      </c>
      <c r="H22" s="37">
        <v>180</v>
      </c>
      <c r="I22" s="38">
        <v>150</v>
      </c>
      <c r="J22" s="39">
        <f t="shared" si="5"/>
        <v>2680</v>
      </c>
      <c r="K22" s="4">
        <v>900</v>
      </c>
      <c r="L22" s="47">
        <f t="shared" si="6"/>
        <v>2.9777777777777779</v>
      </c>
      <c r="M22" s="36">
        <v>2800</v>
      </c>
      <c r="N22" s="51">
        <f t="shared" si="7"/>
        <v>-4.2857142857142858E-2</v>
      </c>
      <c r="O22" s="36">
        <v>2700</v>
      </c>
      <c r="P22" s="51">
        <f t="shared" si="7"/>
        <v>-7.4074074074074077E-3</v>
      </c>
      <c r="Q22" s="24">
        <v>20</v>
      </c>
      <c r="R22" s="17">
        <v>20</v>
      </c>
      <c r="S22" s="70">
        <f t="shared" si="8"/>
        <v>40</v>
      </c>
      <c r="T22" s="28"/>
    </row>
    <row r="23" spans="1:20" ht="15.75" thickBot="1" x14ac:dyDescent="0.3">
      <c r="A23" s="18" t="s">
        <v>7</v>
      </c>
      <c r="B23" s="19">
        <v>44059</v>
      </c>
      <c r="C23" s="40">
        <v>2000</v>
      </c>
      <c r="D23" s="41">
        <v>350</v>
      </c>
      <c r="E23" s="41">
        <v>450</v>
      </c>
      <c r="F23" s="41">
        <v>50</v>
      </c>
      <c r="G23" s="41">
        <v>200</v>
      </c>
      <c r="H23" s="41">
        <v>120</v>
      </c>
      <c r="I23" s="42">
        <v>80</v>
      </c>
      <c r="J23" s="43">
        <f t="shared" si="5"/>
        <v>3250</v>
      </c>
      <c r="K23" s="20">
        <v>1100</v>
      </c>
      <c r="L23" s="48">
        <f t="shared" si="6"/>
        <v>2.9545454545454546</v>
      </c>
      <c r="M23" s="40">
        <v>3100</v>
      </c>
      <c r="N23" s="52">
        <f t="shared" si="7"/>
        <v>4.8387096774193547E-2</v>
      </c>
      <c r="O23" s="40">
        <v>3200</v>
      </c>
      <c r="P23" s="52">
        <f t="shared" si="7"/>
        <v>1.5625E-2</v>
      </c>
      <c r="Q23" s="25">
        <v>20</v>
      </c>
      <c r="R23" s="21">
        <v>20</v>
      </c>
      <c r="S23" s="71">
        <f t="shared" si="8"/>
        <v>40</v>
      </c>
      <c r="T23" s="29"/>
    </row>
    <row r="24" spans="1:20" x14ac:dyDescent="0.25">
      <c r="A24" s="8" t="s">
        <v>3</v>
      </c>
      <c r="B24" s="9">
        <v>44060</v>
      </c>
      <c r="C24" s="32"/>
      <c r="D24" s="33"/>
      <c r="E24" s="33"/>
      <c r="F24" s="33"/>
      <c r="G24" s="33"/>
      <c r="H24" s="33"/>
      <c r="I24" s="34"/>
      <c r="J24" s="35" t="str">
        <f t="shared" si="5"/>
        <v/>
      </c>
      <c r="K24" s="15"/>
      <c r="L24" s="46" t="str">
        <f t="shared" si="6"/>
        <v/>
      </c>
      <c r="M24" s="32"/>
      <c r="N24" s="50" t="str">
        <f t="shared" si="7"/>
        <v/>
      </c>
      <c r="O24" s="32"/>
      <c r="P24" s="50" t="str">
        <f t="shared" si="7"/>
        <v/>
      </c>
      <c r="Q24" s="23"/>
      <c r="R24" s="16"/>
      <c r="S24" s="69" t="str">
        <f t="shared" si="8"/>
        <v/>
      </c>
      <c r="T24" s="27"/>
    </row>
    <row r="25" spans="1:20" x14ac:dyDescent="0.25">
      <c r="A25" s="10" t="s">
        <v>1</v>
      </c>
      <c r="B25" s="11">
        <v>44061</v>
      </c>
      <c r="C25" s="36">
        <v>1200</v>
      </c>
      <c r="D25" s="37">
        <v>150</v>
      </c>
      <c r="E25" s="37">
        <v>30</v>
      </c>
      <c r="F25" s="37">
        <v>300</v>
      </c>
      <c r="G25" s="37">
        <v>50</v>
      </c>
      <c r="H25" s="37">
        <v>50</v>
      </c>
      <c r="I25" s="38">
        <v>100</v>
      </c>
      <c r="J25" s="39">
        <f t="shared" si="5"/>
        <v>1880</v>
      </c>
      <c r="K25" s="4">
        <v>650</v>
      </c>
      <c r="L25" s="47">
        <f t="shared" si="6"/>
        <v>2.8923076923076922</v>
      </c>
      <c r="M25" s="36">
        <v>1900</v>
      </c>
      <c r="N25" s="51">
        <f t="shared" si="7"/>
        <v>-1.0526315789473684E-2</v>
      </c>
      <c r="O25" s="36">
        <v>1800</v>
      </c>
      <c r="P25" s="51">
        <f t="shared" si="7"/>
        <v>4.4444444444444446E-2</v>
      </c>
      <c r="Q25" s="24">
        <v>15</v>
      </c>
      <c r="R25" s="17">
        <v>15</v>
      </c>
      <c r="S25" s="70">
        <f t="shared" si="8"/>
        <v>30</v>
      </c>
      <c r="T25" s="28"/>
    </row>
    <row r="26" spans="1:20" x14ac:dyDescent="0.25">
      <c r="A26" s="10" t="s">
        <v>2</v>
      </c>
      <c r="B26" s="12">
        <v>44062</v>
      </c>
      <c r="C26" s="36">
        <v>1000</v>
      </c>
      <c r="D26" s="37">
        <v>100</v>
      </c>
      <c r="E26" s="37">
        <v>100</v>
      </c>
      <c r="F26" s="37">
        <v>250</v>
      </c>
      <c r="G26" s="37">
        <v>50</v>
      </c>
      <c r="H26" s="37">
        <v>100</v>
      </c>
      <c r="I26" s="38">
        <v>100</v>
      </c>
      <c r="J26" s="39">
        <f t="shared" si="5"/>
        <v>1700</v>
      </c>
      <c r="K26" s="4">
        <v>600</v>
      </c>
      <c r="L26" s="47">
        <f t="shared" si="6"/>
        <v>2.8333333333333335</v>
      </c>
      <c r="M26" s="36">
        <v>1800</v>
      </c>
      <c r="N26" s="51">
        <f t="shared" si="7"/>
        <v>-5.5555555555555552E-2</v>
      </c>
      <c r="O26" s="36">
        <v>1600</v>
      </c>
      <c r="P26" s="51">
        <f t="shared" si="7"/>
        <v>6.25E-2</v>
      </c>
      <c r="Q26" s="24">
        <v>15</v>
      </c>
      <c r="R26" s="17">
        <v>15</v>
      </c>
      <c r="S26" s="70">
        <f t="shared" si="8"/>
        <v>30</v>
      </c>
      <c r="T26" s="28"/>
    </row>
    <row r="27" spans="1:20" x14ac:dyDescent="0.25">
      <c r="A27" s="10" t="s">
        <v>4</v>
      </c>
      <c r="B27" s="12">
        <v>44063</v>
      </c>
      <c r="C27" s="36">
        <v>1200</v>
      </c>
      <c r="D27" s="37">
        <v>150</v>
      </c>
      <c r="E27" s="37">
        <v>130</v>
      </c>
      <c r="F27" s="37">
        <v>300</v>
      </c>
      <c r="G27" s="37">
        <v>40</v>
      </c>
      <c r="H27" s="37">
        <v>80</v>
      </c>
      <c r="I27" s="38">
        <v>100</v>
      </c>
      <c r="J27" s="39">
        <f t="shared" si="5"/>
        <v>2000</v>
      </c>
      <c r="K27" s="4">
        <v>700</v>
      </c>
      <c r="L27" s="47">
        <f t="shared" si="6"/>
        <v>2.8571428571428572</v>
      </c>
      <c r="M27" s="36">
        <v>1900</v>
      </c>
      <c r="N27" s="51">
        <f t="shared" ref="N27:P42" si="9">IF(J27="","",($J27-M27)/M27)</f>
        <v>5.2631578947368418E-2</v>
      </c>
      <c r="O27" s="36">
        <v>2100</v>
      </c>
      <c r="P27" s="51">
        <f t="shared" si="9"/>
        <v>-4.7619047619047616E-2</v>
      </c>
      <c r="Q27" s="24">
        <v>15</v>
      </c>
      <c r="R27" s="17">
        <v>20</v>
      </c>
      <c r="S27" s="70">
        <f t="shared" si="8"/>
        <v>35</v>
      </c>
      <c r="T27" s="28"/>
    </row>
    <row r="28" spans="1:20" x14ac:dyDescent="0.25">
      <c r="A28" s="10" t="s">
        <v>5</v>
      </c>
      <c r="B28" s="12">
        <v>44064</v>
      </c>
      <c r="C28" s="36">
        <v>1400</v>
      </c>
      <c r="D28" s="37">
        <v>200</v>
      </c>
      <c r="E28" s="37">
        <v>90</v>
      </c>
      <c r="F28" s="37">
        <v>400</v>
      </c>
      <c r="G28" s="37">
        <v>60</v>
      </c>
      <c r="H28" s="37">
        <v>120</v>
      </c>
      <c r="I28" s="38">
        <v>100</v>
      </c>
      <c r="J28" s="39">
        <f t="shared" si="5"/>
        <v>2370</v>
      </c>
      <c r="K28" s="4">
        <v>800</v>
      </c>
      <c r="L28" s="47">
        <f t="shared" si="6"/>
        <v>2.9624999999999999</v>
      </c>
      <c r="M28" s="36">
        <v>2200</v>
      </c>
      <c r="N28" s="51">
        <f t="shared" si="9"/>
        <v>7.7272727272727271E-2</v>
      </c>
      <c r="O28" s="36">
        <v>2300</v>
      </c>
      <c r="P28" s="51">
        <f t="shared" si="9"/>
        <v>3.0434782608695653E-2</v>
      </c>
      <c r="Q28" s="24">
        <v>20</v>
      </c>
      <c r="R28" s="17">
        <v>20</v>
      </c>
      <c r="S28" s="70">
        <f t="shared" si="8"/>
        <v>40</v>
      </c>
      <c r="T28" s="28"/>
    </row>
    <row r="29" spans="1:20" x14ac:dyDescent="0.25">
      <c r="A29" s="10" t="s">
        <v>6</v>
      </c>
      <c r="B29" s="12">
        <v>44065</v>
      </c>
      <c r="C29" s="36">
        <v>1500</v>
      </c>
      <c r="D29" s="37">
        <v>250</v>
      </c>
      <c r="E29" s="37">
        <v>300</v>
      </c>
      <c r="F29" s="37">
        <v>150</v>
      </c>
      <c r="G29" s="37">
        <v>150</v>
      </c>
      <c r="H29" s="37">
        <v>180</v>
      </c>
      <c r="I29" s="38">
        <v>150</v>
      </c>
      <c r="J29" s="39">
        <f t="shared" si="5"/>
        <v>2680</v>
      </c>
      <c r="K29" s="4">
        <v>900</v>
      </c>
      <c r="L29" s="47">
        <f t="shared" si="6"/>
        <v>2.9777777777777779</v>
      </c>
      <c r="M29" s="36">
        <v>2800</v>
      </c>
      <c r="N29" s="51">
        <f t="shared" si="9"/>
        <v>-4.2857142857142858E-2</v>
      </c>
      <c r="O29" s="36">
        <v>2700</v>
      </c>
      <c r="P29" s="51">
        <f t="shared" si="9"/>
        <v>-7.4074074074074077E-3</v>
      </c>
      <c r="Q29" s="24">
        <v>20</v>
      </c>
      <c r="R29" s="17">
        <v>20</v>
      </c>
      <c r="S29" s="70">
        <f t="shared" si="8"/>
        <v>40</v>
      </c>
      <c r="T29" s="28"/>
    </row>
    <row r="30" spans="1:20" ht="15.75" thickBot="1" x14ac:dyDescent="0.3">
      <c r="A30" s="18" t="s">
        <v>7</v>
      </c>
      <c r="B30" s="19">
        <v>44066</v>
      </c>
      <c r="C30" s="40">
        <v>2000</v>
      </c>
      <c r="D30" s="41">
        <v>350</v>
      </c>
      <c r="E30" s="41">
        <v>450</v>
      </c>
      <c r="F30" s="41">
        <v>50</v>
      </c>
      <c r="G30" s="41">
        <v>200</v>
      </c>
      <c r="H30" s="41">
        <v>120</v>
      </c>
      <c r="I30" s="42">
        <v>80</v>
      </c>
      <c r="J30" s="43">
        <f t="shared" si="5"/>
        <v>3250</v>
      </c>
      <c r="K30" s="20">
        <v>1100</v>
      </c>
      <c r="L30" s="48">
        <f t="shared" si="6"/>
        <v>2.9545454545454546</v>
      </c>
      <c r="M30" s="40">
        <v>3100</v>
      </c>
      <c r="N30" s="52">
        <f t="shared" si="9"/>
        <v>4.8387096774193547E-2</v>
      </c>
      <c r="O30" s="40">
        <v>3200</v>
      </c>
      <c r="P30" s="52">
        <f t="shared" si="9"/>
        <v>1.5625E-2</v>
      </c>
      <c r="Q30" s="25">
        <v>20</v>
      </c>
      <c r="R30" s="21">
        <v>20</v>
      </c>
      <c r="S30" s="71">
        <f t="shared" si="8"/>
        <v>40</v>
      </c>
      <c r="T30" s="29"/>
    </row>
    <row r="31" spans="1:20" x14ac:dyDescent="0.25">
      <c r="A31" s="8" t="s">
        <v>3</v>
      </c>
      <c r="B31" s="9">
        <v>44067</v>
      </c>
      <c r="C31" s="32"/>
      <c r="D31" s="33"/>
      <c r="E31" s="33"/>
      <c r="F31" s="33"/>
      <c r="G31" s="33"/>
      <c r="H31" s="33"/>
      <c r="I31" s="34"/>
      <c r="J31" s="35" t="str">
        <f t="shared" si="5"/>
        <v/>
      </c>
      <c r="K31" s="15"/>
      <c r="L31" s="46" t="str">
        <f t="shared" si="6"/>
        <v/>
      </c>
      <c r="M31" s="32"/>
      <c r="N31" s="50" t="str">
        <f t="shared" si="9"/>
        <v/>
      </c>
      <c r="O31" s="32"/>
      <c r="P31" s="50" t="str">
        <f t="shared" si="9"/>
        <v/>
      </c>
      <c r="Q31" s="23"/>
      <c r="R31" s="16"/>
      <c r="S31" s="69" t="str">
        <f t="shared" si="8"/>
        <v/>
      </c>
      <c r="T31" s="27"/>
    </row>
    <row r="32" spans="1:20" x14ac:dyDescent="0.25">
      <c r="A32" s="10" t="s">
        <v>1</v>
      </c>
      <c r="B32" s="11">
        <v>44068</v>
      </c>
      <c r="C32" s="36">
        <v>1200</v>
      </c>
      <c r="D32" s="37">
        <v>150</v>
      </c>
      <c r="E32" s="37">
        <v>30</v>
      </c>
      <c r="F32" s="37">
        <v>300</v>
      </c>
      <c r="G32" s="37">
        <v>50</v>
      </c>
      <c r="H32" s="37">
        <v>50</v>
      </c>
      <c r="I32" s="38">
        <v>100</v>
      </c>
      <c r="J32" s="39">
        <f t="shared" si="5"/>
        <v>1880</v>
      </c>
      <c r="K32" s="4">
        <v>650</v>
      </c>
      <c r="L32" s="47">
        <f t="shared" si="6"/>
        <v>2.8923076923076922</v>
      </c>
      <c r="M32" s="36">
        <v>1900</v>
      </c>
      <c r="N32" s="51">
        <f t="shared" si="9"/>
        <v>-1.0526315789473684E-2</v>
      </c>
      <c r="O32" s="36">
        <v>1800</v>
      </c>
      <c r="P32" s="51">
        <f t="shared" si="9"/>
        <v>4.4444444444444446E-2</v>
      </c>
      <c r="Q32" s="24">
        <v>15</v>
      </c>
      <c r="R32" s="17">
        <v>15</v>
      </c>
      <c r="S32" s="70">
        <f t="shared" si="8"/>
        <v>30</v>
      </c>
      <c r="T32" s="28"/>
    </row>
    <row r="33" spans="1:20" x14ac:dyDescent="0.25">
      <c r="A33" s="10" t="s">
        <v>2</v>
      </c>
      <c r="B33" s="12">
        <v>44069</v>
      </c>
      <c r="C33" s="36">
        <v>1000</v>
      </c>
      <c r="D33" s="37">
        <v>100</v>
      </c>
      <c r="E33" s="37">
        <v>100</v>
      </c>
      <c r="F33" s="37">
        <v>250</v>
      </c>
      <c r="G33" s="37">
        <v>50</v>
      </c>
      <c r="H33" s="37">
        <v>100</v>
      </c>
      <c r="I33" s="38">
        <v>100</v>
      </c>
      <c r="J33" s="39">
        <f t="shared" si="5"/>
        <v>1700</v>
      </c>
      <c r="K33" s="4">
        <v>600</v>
      </c>
      <c r="L33" s="47">
        <f t="shared" si="6"/>
        <v>2.8333333333333335</v>
      </c>
      <c r="M33" s="36">
        <v>1800</v>
      </c>
      <c r="N33" s="51">
        <f t="shared" si="9"/>
        <v>-5.5555555555555552E-2</v>
      </c>
      <c r="O33" s="36">
        <v>1600</v>
      </c>
      <c r="P33" s="51">
        <f t="shared" si="9"/>
        <v>6.25E-2</v>
      </c>
      <c r="Q33" s="24">
        <v>15</v>
      </c>
      <c r="R33" s="17">
        <v>15</v>
      </c>
      <c r="S33" s="70">
        <f t="shared" si="8"/>
        <v>30</v>
      </c>
      <c r="T33" s="28"/>
    </row>
    <row r="34" spans="1:20" x14ac:dyDescent="0.25">
      <c r="A34" s="10" t="s">
        <v>4</v>
      </c>
      <c r="B34" s="12">
        <v>44070</v>
      </c>
      <c r="C34" s="36">
        <v>1200</v>
      </c>
      <c r="D34" s="37">
        <v>150</v>
      </c>
      <c r="E34" s="37">
        <v>130</v>
      </c>
      <c r="F34" s="37">
        <v>300</v>
      </c>
      <c r="G34" s="37">
        <v>40</v>
      </c>
      <c r="H34" s="37">
        <v>80</v>
      </c>
      <c r="I34" s="38">
        <v>100</v>
      </c>
      <c r="J34" s="39">
        <f t="shared" si="5"/>
        <v>2000</v>
      </c>
      <c r="K34" s="4">
        <v>700</v>
      </c>
      <c r="L34" s="47">
        <f t="shared" si="6"/>
        <v>2.8571428571428572</v>
      </c>
      <c r="M34" s="36">
        <v>1900</v>
      </c>
      <c r="N34" s="51">
        <f t="shared" si="9"/>
        <v>5.2631578947368418E-2</v>
      </c>
      <c r="O34" s="36">
        <v>2100</v>
      </c>
      <c r="P34" s="51">
        <f t="shared" si="9"/>
        <v>-4.7619047619047616E-2</v>
      </c>
      <c r="Q34" s="24">
        <v>15</v>
      </c>
      <c r="R34" s="17">
        <v>20</v>
      </c>
      <c r="S34" s="70">
        <f t="shared" si="8"/>
        <v>35</v>
      </c>
      <c r="T34" s="28"/>
    </row>
    <row r="35" spans="1:20" x14ac:dyDescent="0.25">
      <c r="A35" s="10" t="s">
        <v>5</v>
      </c>
      <c r="B35" s="12">
        <v>44071</v>
      </c>
      <c r="C35" s="36">
        <v>1400</v>
      </c>
      <c r="D35" s="37">
        <v>200</v>
      </c>
      <c r="E35" s="37">
        <v>90</v>
      </c>
      <c r="F35" s="37">
        <v>400</v>
      </c>
      <c r="G35" s="37">
        <v>60</v>
      </c>
      <c r="H35" s="37">
        <v>120</v>
      </c>
      <c r="I35" s="38">
        <v>100</v>
      </c>
      <c r="J35" s="39">
        <f t="shared" si="5"/>
        <v>2370</v>
      </c>
      <c r="K35" s="4">
        <v>800</v>
      </c>
      <c r="L35" s="47">
        <f t="shared" si="6"/>
        <v>2.9624999999999999</v>
      </c>
      <c r="M35" s="36">
        <v>2200</v>
      </c>
      <c r="N35" s="51">
        <f t="shared" si="9"/>
        <v>7.7272727272727271E-2</v>
      </c>
      <c r="O35" s="36">
        <v>2300</v>
      </c>
      <c r="P35" s="51">
        <f t="shared" si="9"/>
        <v>3.0434782608695653E-2</v>
      </c>
      <c r="Q35" s="24">
        <v>20</v>
      </c>
      <c r="R35" s="17">
        <v>20</v>
      </c>
      <c r="S35" s="70">
        <f t="shared" si="8"/>
        <v>40</v>
      </c>
      <c r="T35" s="28"/>
    </row>
    <row r="36" spans="1:20" x14ac:dyDescent="0.25">
      <c r="A36" s="10" t="s">
        <v>6</v>
      </c>
      <c r="B36" s="12">
        <v>44072</v>
      </c>
      <c r="C36" s="36">
        <v>1500</v>
      </c>
      <c r="D36" s="37">
        <v>250</v>
      </c>
      <c r="E36" s="37">
        <v>300</v>
      </c>
      <c r="F36" s="37">
        <v>150</v>
      </c>
      <c r="G36" s="37">
        <v>150</v>
      </c>
      <c r="H36" s="37">
        <v>180</v>
      </c>
      <c r="I36" s="38">
        <v>150</v>
      </c>
      <c r="J36" s="39">
        <f t="shared" si="5"/>
        <v>2680</v>
      </c>
      <c r="K36" s="4">
        <v>900</v>
      </c>
      <c r="L36" s="47">
        <f t="shared" si="6"/>
        <v>2.9777777777777779</v>
      </c>
      <c r="M36" s="36">
        <v>2800</v>
      </c>
      <c r="N36" s="51">
        <f t="shared" si="9"/>
        <v>-4.2857142857142858E-2</v>
      </c>
      <c r="O36" s="36">
        <v>2700</v>
      </c>
      <c r="P36" s="51">
        <f t="shared" si="9"/>
        <v>-7.4074074074074077E-3</v>
      </c>
      <c r="Q36" s="24">
        <v>20</v>
      </c>
      <c r="R36" s="17">
        <v>20</v>
      </c>
      <c r="S36" s="70">
        <f t="shared" si="8"/>
        <v>40</v>
      </c>
      <c r="T36" s="28"/>
    </row>
    <row r="37" spans="1:20" ht="15.75" thickBot="1" x14ac:dyDescent="0.3">
      <c r="A37" s="18" t="s">
        <v>7</v>
      </c>
      <c r="B37" s="19">
        <v>44073</v>
      </c>
      <c r="C37" s="40">
        <v>2000</v>
      </c>
      <c r="D37" s="41">
        <v>350</v>
      </c>
      <c r="E37" s="41">
        <v>450</v>
      </c>
      <c r="F37" s="41">
        <v>50</v>
      </c>
      <c r="G37" s="41">
        <v>200</v>
      </c>
      <c r="H37" s="41">
        <v>120</v>
      </c>
      <c r="I37" s="42">
        <v>80</v>
      </c>
      <c r="J37" s="43">
        <f t="shared" si="5"/>
        <v>3250</v>
      </c>
      <c r="K37" s="20">
        <v>1100</v>
      </c>
      <c r="L37" s="48">
        <f t="shared" si="6"/>
        <v>2.9545454545454546</v>
      </c>
      <c r="M37" s="40">
        <v>3100</v>
      </c>
      <c r="N37" s="52">
        <f t="shared" si="9"/>
        <v>4.8387096774193547E-2</v>
      </c>
      <c r="O37" s="40">
        <v>3200</v>
      </c>
      <c r="P37" s="52">
        <f t="shared" si="9"/>
        <v>1.5625E-2</v>
      </c>
      <c r="Q37" s="25">
        <v>20</v>
      </c>
      <c r="R37" s="21">
        <v>20</v>
      </c>
      <c r="S37" s="71">
        <f t="shared" si="8"/>
        <v>40</v>
      </c>
      <c r="T37" s="29"/>
    </row>
    <row r="38" spans="1:20" x14ac:dyDescent="0.25">
      <c r="A38" s="8" t="s">
        <v>3</v>
      </c>
      <c r="B38" s="9">
        <v>44074</v>
      </c>
      <c r="C38" s="32"/>
      <c r="D38" s="33"/>
      <c r="E38" s="33"/>
      <c r="F38" s="33"/>
      <c r="G38" s="33"/>
      <c r="H38" s="33"/>
      <c r="I38" s="34"/>
      <c r="J38" s="35" t="str">
        <f t="shared" si="5"/>
        <v/>
      </c>
      <c r="K38" s="15"/>
      <c r="L38" s="46" t="str">
        <f t="shared" si="6"/>
        <v/>
      </c>
      <c r="M38" s="32"/>
      <c r="N38" s="50" t="str">
        <f t="shared" si="9"/>
        <v/>
      </c>
      <c r="O38" s="32"/>
      <c r="P38" s="50" t="str">
        <f t="shared" si="9"/>
        <v/>
      </c>
      <c r="Q38" s="23"/>
      <c r="R38" s="16"/>
      <c r="S38" s="69" t="str">
        <f t="shared" si="8"/>
        <v/>
      </c>
      <c r="T38" s="27"/>
    </row>
    <row r="39" spans="1:20" x14ac:dyDescent="0.25">
      <c r="A39" s="10" t="s">
        <v>1</v>
      </c>
      <c r="B39" s="11"/>
      <c r="C39" s="36"/>
      <c r="D39" s="37"/>
      <c r="E39" s="37"/>
      <c r="F39" s="37"/>
      <c r="G39" s="37"/>
      <c r="H39" s="37"/>
      <c r="I39" s="38"/>
      <c r="J39" s="39" t="str">
        <f t="shared" si="5"/>
        <v/>
      </c>
      <c r="K39" s="4"/>
      <c r="L39" s="47"/>
      <c r="M39" s="36"/>
      <c r="N39" s="51"/>
      <c r="O39" s="36"/>
      <c r="P39" s="51" t="str">
        <f t="shared" si="9"/>
        <v/>
      </c>
      <c r="Q39" s="24"/>
      <c r="R39" s="17"/>
      <c r="S39" s="70" t="str">
        <f t="shared" si="8"/>
        <v/>
      </c>
      <c r="T39" s="28"/>
    </row>
    <row r="40" spans="1:20" x14ac:dyDescent="0.25">
      <c r="A40" s="10" t="s">
        <v>2</v>
      </c>
      <c r="B40" s="12"/>
      <c r="C40" s="36"/>
      <c r="D40" s="37"/>
      <c r="E40" s="37"/>
      <c r="F40" s="37"/>
      <c r="G40" s="37"/>
      <c r="H40" s="37"/>
      <c r="I40" s="38"/>
      <c r="J40" s="39" t="str">
        <f t="shared" si="5"/>
        <v/>
      </c>
      <c r="K40" s="4"/>
      <c r="L40" s="47" t="str">
        <f t="shared" si="6"/>
        <v/>
      </c>
      <c r="M40" s="36"/>
      <c r="N40" s="51" t="str">
        <f t="shared" si="9"/>
        <v/>
      </c>
      <c r="O40" s="36"/>
      <c r="P40" s="51" t="str">
        <f t="shared" si="9"/>
        <v/>
      </c>
      <c r="Q40" s="24"/>
      <c r="R40" s="17"/>
      <c r="S40" s="70" t="str">
        <f t="shared" si="8"/>
        <v/>
      </c>
      <c r="T40" s="28"/>
    </row>
    <row r="41" spans="1:20" x14ac:dyDescent="0.25">
      <c r="A41" s="10" t="s">
        <v>4</v>
      </c>
      <c r="B41" s="12"/>
      <c r="C41" s="36"/>
      <c r="D41" s="37"/>
      <c r="E41" s="37"/>
      <c r="F41" s="37"/>
      <c r="G41" s="37"/>
      <c r="H41" s="37"/>
      <c r="I41" s="38"/>
      <c r="J41" s="39" t="str">
        <f t="shared" si="5"/>
        <v/>
      </c>
      <c r="K41" s="4"/>
      <c r="L41" s="47" t="str">
        <f t="shared" si="6"/>
        <v/>
      </c>
      <c r="M41" s="36"/>
      <c r="N41" s="51" t="str">
        <f t="shared" si="9"/>
        <v/>
      </c>
      <c r="O41" s="36"/>
      <c r="P41" s="51" t="str">
        <f t="shared" si="9"/>
        <v/>
      </c>
      <c r="Q41" s="24"/>
      <c r="R41" s="17"/>
      <c r="S41" s="70" t="str">
        <f t="shared" si="8"/>
        <v/>
      </c>
      <c r="T41" s="28"/>
    </row>
    <row r="42" spans="1:20" x14ac:dyDescent="0.25">
      <c r="A42" s="10" t="s">
        <v>5</v>
      </c>
      <c r="B42" s="12"/>
      <c r="C42" s="36"/>
      <c r="D42" s="37"/>
      <c r="E42" s="37"/>
      <c r="F42" s="37"/>
      <c r="G42" s="37"/>
      <c r="H42" s="37"/>
      <c r="I42" s="38"/>
      <c r="J42" s="39" t="str">
        <f t="shared" si="5"/>
        <v/>
      </c>
      <c r="K42" s="4"/>
      <c r="L42" s="47" t="str">
        <f t="shared" si="6"/>
        <v/>
      </c>
      <c r="M42" s="36"/>
      <c r="N42" s="51" t="str">
        <f t="shared" si="9"/>
        <v/>
      </c>
      <c r="O42" s="36"/>
      <c r="P42" s="51" t="str">
        <f t="shared" si="9"/>
        <v/>
      </c>
      <c r="Q42" s="24"/>
      <c r="R42" s="17"/>
      <c r="S42" s="70" t="str">
        <f t="shared" si="8"/>
        <v/>
      </c>
      <c r="T42" s="28"/>
    </row>
    <row r="43" spans="1:20" x14ac:dyDescent="0.25">
      <c r="A43" s="10" t="s">
        <v>6</v>
      </c>
      <c r="B43" s="12"/>
      <c r="C43" s="36"/>
      <c r="D43" s="37"/>
      <c r="E43" s="37"/>
      <c r="F43" s="37"/>
      <c r="G43" s="37"/>
      <c r="H43" s="37"/>
      <c r="I43" s="38"/>
      <c r="J43" s="39" t="str">
        <f t="shared" si="5"/>
        <v/>
      </c>
      <c r="K43" s="4"/>
      <c r="L43" s="47" t="str">
        <f t="shared" si="6"/>
        <v/>
      </c>
      <c r="M43" s="36"/>
      <c r="N43" s="51" t="str">
        <f t="shared" ref="N43:N44" si="10">IF(J43="","",($J43-M43)/M43)</f>
        <v/>
      </c>
      <c r="O43" s="36"/>
      <c r="P43" s="51" t="str">
        <f t="shared" ref="P43:P44" si="11">IF(L43="","",($J43-O43)/O43)</f>
        <v/>
      </c>
      <c r="Q43" s="24"/>
      <c r="R43" s="17"/>
      <c r="S43" s="70" t="str">
        <f t="shared" si="8"/>
        <v/>
      </c>
      <c r="T43" s="28"/>
    </row>
    <row r="44" spans="1:20" ht="15.75" thickBot="1" x14ac:dyDescent="0.3">
      <c r="A44" s="18" t="s">
        <v>7</v>
      </c>
      <c r="B44" s="19"/>
      <c r="C44" s="40"/>
      <c r="D44" s="41"/>
      <c r="E44" s="41"/>
      <c r="F44" s="41"/>
      <c r="G44" s="41"/>
      <c r="H44" s="41"/>
      <c r="I44" s="42"/>
      <c r="J44" s="43" t="str">
        <f t="shared" si="5"/>
        <v/>
      </c>
      <c r="K44" s="20"/>
      <c r="L44" s="48" t="str">
        <f t="shared" si="6"/>
        <v/>
      </c>
      <c r="M44" s="40"/>
      <c r="N44" s="52" t="str">
        <f t="shared" si="10"/>
        <v/>
      </c>
      <c r="O44" s="40"/>
      <c r="P44" s="52" t="str">
        <f t="shared" si="11"/>
        <v/>
      </c>
      <c r="Q44" s="25"/>
      <c r="R44" s="21"/>
      <c r="S44" s="71"/>
      <c r="T44" s="29"/>
    </row>
    <row r="45" spans="1:20" ht="15.75" thickBot="1" x14ac:dyDescent="0.3">
      <c r="A45" s="264" t="s">
        <v>21</v>
      </c>
      <c r="B45" s="265"/>
      <c r="C45" s="54">
        <f>SUM(C3:C44)</f>
        <v>36700</v>
      </c>
      <c r="D45" s="55">
        <f t="shared" ref="D45:I45" si="12">SUM(D3:D44)</f>
        <v>5400</v>
      </c>
      <c r="E45" s="55">
        <f t="shared" si="12"/>
        <v>5150</v>
      </c>
      <c r="F45" s="55">
        <f t="shared" si="12"/>
        <v>6000</v>
      </c>
      <c r="G45" s="55">
        <f t="shared" si="12"/>
        <v>2550</v>
      </c>
      <c r="H45" s="55">
        <f t="shared" si="12"/>
        <v>2900</v>
      </c>
      <c r="I45" s="56">
        <f t="shared" si="12"/>
        <v>2750</v>
      </c>
      <c r="J45" s="61">
        <f t="shared" ref="J45:S45" si="13">SUM(J3:J37)</f>
        <v>61450</v>
      </c>
      <c r="K45" s="74">
        <f t="shared" si="13"/>
        <v>21000</v>
      </c>
      <c r="L45" s="62">
        <f>J45/K45</f>
        <v>2.926190476190476</v>
      </c>
      <c r="M45" s="68">
        <f>SUM(M3:M44)</f>
        <v>60700</v>
      </c>
      <c r="N45" s="53">
        <f>($J45-M45)/M45</f>
        <v>1.2355848434925865E-2</v>
      </c>
      <c r="O45" s="44">
        <f>SUM(O3:O44)</f>
        <v>60700</v>
      </c>
      <c r="P45" s="53">
        <f>($J45-O45)/O45</f>
        <v>1.2355848434925865E-2</v>
      </c>
      <c r="Q45" s="26">
        <f t="shared" ref="Q45:R45" si="14">SUM(Q3:Q44)</f>
        <v>460</v>
      </c>
      <c r="R45" s="14">
        <f t="shared" si="14"/>
        <v>480</v>
      </c>
      <c r="S45" s="72">
        <f t="shared" si="13"/>
        <v>940</v>
      </c>
      <c r="T45" s="63"/>
    </row>
    <row r="46" spans="1:20" ht="15.75" thickBot="1" x14ac:dyDescent="0.3">
      <c r="A46" s="291" t="s">
        <v>44</v>
      </c>
      <c r="B46" s="292"/>
      <c r="C46" s="266" t="s">
        <v>26</v>
      </c>
      <c r="D46" s="267"/>
      <c r="E46" s="267"/>
      <c r="F46" s="267"/>
      <c r="G46" s="267"/>
      <c r="H46" s="267"/>
      <c r="I46" s="267"/>
      <c r="J46" s="268"/>
      <c r="K46" s="273" t="s">
        <v>81</v>
      </c>
      <c r="L46" s="297" t="s">
        <v>82</v>
      </c>
      <c r="M46" s="277" t="s">
        <v>87</v>
      </c>
      <c r="N46" s="278"/>
      <c r="O46" s="278"/>
      <c r="P46" s="278"/>
      <c r="Q46" s="278"/>
      <c r="R46" s="279"/>
    </row>
    <row r="47" spans="1:20" x14ac:dyDescent="0.25">
      <c r="A47" s="293"/>
      <c r="B47" s="294"/>
      <c r="C47" s="57" t="s">
        <v>27</v>
      </c>
      <c r="D47" s="58" t="s">
        <v>28</v>
      </c>
      <c r="E47" s="58" t="s">
        <v>29</v>
      </c>
      <c r="F47" s="58" t="s">
        <v>30</v>
      </c>
      <c r="G47" s="58" t="s">
        <v>31</v>
      </c>
      <c r="H47" s="58" t="s">
        <v>32</v>
      </c>
      <c r="I47" s="58" t="s">
        <v>33</v>
      </c>
      <c r="J47" s="269">
        <f>J45/$J45</f>
        <v>1</v>
      </c>
      <c r="K47" s="274"/>
      <c r="L47" s="298"/>
      <c r="M47" s="137" t="s">
        <v>83</v>
      </c>
      <c r="N47" s="138" t="s">
        <v>86</v>
      </c>
      <c r="O47" s="280" t="s">
        <v>85</v>
      </c>
      <c r="P47" s="280"/>
      <c r="Q47" s="280" t="s">
        <v>84</v>
      </c>
      <c r="R47" s="281"/>
    </row>
    <row r="48" spans="1:20" ht="16.5" thickBot="1" x14ac:dyDescent="0.3">
      <c r="A48" s="295">
        <f>COUNTA(C3:C44)</f>
        <v>26</v>
      </c>
      <c r="B48" s="296"/>
      <c r="C48" s="59">
        <f>C45/$J45</f>
        <v>0.597233523189585</v>
      </c>
      <c r="D48" s="60">
        <f t="shared" ref="D48:I48" si="15">D45/$J45</f>
        <v>8.7876322213181451E-2</v>
      </c>
      <c r="E48" s="60">
        <f t="shared" si="15"/>
        <v>8.3807973962571197E-2</v>
      </c>
      <c r="F48" s="60">
        <f t="shared" si="15"/>
        <v>9.7640358014646059E-2</v>
      </c>
      <c r="G48" s="60">
        <f t="shared" si="15"/>
        <v>4.149715215622457E-2</v>
      </c>
      <c r="H48" s="60">
        <f t="shared" si="15"/>
        <v>4.7192839707078924E-2</v>
      </c>
      <c r="I48" s="60">
        <f t="shared" si="15"/>
        <v>4.4751830756712775E-2</v>
      </c>
      <c r="J48" s="270"/>
      <c r="K48" s="128">
        <f>AVERAGE(K3:K44)</f>
        <v>807.69230769230774</v>
      </c>
      <c r="L48" s="129">
        <f>L45</f>
        <v>2.926190476190476</v>
      </c>
      <c r="M48" s="136">
        <f>S45</f>
        <v>940</v>
      </c>
      <c r="N48" s="135">
        <v>11</v>
      </c>
      <c r="O48" s="282">
        <f>M48*N48</f>
        <v>10340</v>
      </c>
      <c r="P48" s="282"/>
      <c r="Q48" s="283">
        <f>O48/J45</f>
        <v>0.16826688364524003</v>
      </c>
      <c r="R48" s="284"/>
    </row>
    <row r="66" spans="1:15" x14ac:dyDescent="0.25">
      <c r="A66" s="231" t="s">
        <v>35</v>
      </c>
      <c r="B66" s="231"/>
      <c r="C66" s="231"/>
      <c r="D66" s="231"/>
      <c r="E66" s="231"/>
      <c r="F66" s="231"/>
      <c r="G66" s="231"/>
      <c r="H66" s="231"/>
      <c r="I66" s="231"/>
      <c r="J66" s="231"/>
      <c r="L66" s="245" t="s">
        <v>88</v>
      </c>
      <c r="M66" s="245"/>
      <c r="N66" s="245"/>
      <c r="O66" s="245"/>
    </row>
    <row r="67" spans="1:15" x14ac:dyDescent="0.25">
      <c r="A67" s="6"/>
      <c r="B67" s="65" t="s">
        <v>27</v>
      </c>
      <c r="C67" s="65" t="s">
        <v>28</v>
      </c>
      <c r="D67" s="65" t="s">
        <v>29</v>
      </c>
      <c r="E67" s="65" t="s">
        <v>30</v>
      </c>
      <c r="F67" s="65" t="s">
        <v>31</v>
      </c>
      <c r="G67" s="65" t="s">
        <v>32</v>
      </c>
      <c r="H67" s="65" t="s">
        <v>33</v>
      </c>
      <c r="I67" s="65" t="s">
        <v>36</v>
      </c>
      <c r="J67" s="65" t="s">
        <v>37</v>
      </c>
      <c r="L67" s="139"/>
      <c r="M67" s="245" t="s">
        <v>90</v>
      </c>
      <c r="N67" s="245"/>
      <c r="O67" s="140" t="s">
        <v>89</v>
      </c>
    </row>
    <row r="68" spans="1:15" x14ac:dyDescent="0.25">
      <c r="A68" s="5" t="s">
        <v>3</v>
      </c>
      <c r="B68" s="64" t="e">
        <f t="shared" ref="B68:H74" si="16">AVERAGE(C3,C10,C17,C24,C31)</f>
        <v>#DIV/0!</v>
      </c>
      <c r="C68" s="37" t="e">
        <f t="shared" si="16"/>
        <v>#DIV/0!</v>
      </c>
      <c r="D68" s="37" t="e">
        <f t="shared" si="16"/>
        <v>#DIV/0!</v>
      </c>
      <c r="E68" s="37" t="e">
        <f t="shared" si="16"/>
        <v>#DIV/0!</v>
      </c>
      <c r="F68" s="37" t="e">
        <f t="shared" si="16"/>
        <v>#DIV/0!</v>
      </c>
      <c r="G68" s="37" t="e">
        <f t="shared" si="16"/>
        <v>#DIV/0!</v>
      </c>
      <c r="H68" s="37" t="e">
        <f t="shared" si="16"/>
        <v>#DIV/0!</v>
      </c>
      <c r="I68" s="66" t="str">
        <f>IFERROR(SUM(B68:H68),"")</f>
        <v/>
      </c>
      <c r="J68" s="67" t="str">
        <f>IFERROR(I68/$I$75,"")</f>
        <v/>
      </c>
      <c r="L68" s="139" t="s">
        <v>3</v>
      </c>
      <c r="M68" s="244" t="str">
        <f>IFERROR(AVERAGE(S38,S24,S17,S10,S3),"")</f>
        <v/>
      </c>
      <c r="N68" s="244"/>
      <c r="O68" s="67" t="str">
        <f>IFERROR(M68/$M$75,"")</f>
        <v/>
      </c>
    </row>
    <row r="69" spans="1:15" x14ac:dyDescent="0.25">
      <c r="A69" s="5" t="s">
        <v>1</v>
      </c>
      <c r="B69" s="3">
        <f t="shared" si="16"/>
        <v>1200</v>
      </c>
      <c r="C69" s="37">
        <f t="shared" si="16"/>
        <v>150</v>
      </c>
      <c r="D69" s="37">
        <f t="shared" si="16"/>
        <v>30</v>
      </c>
      <c r="E69" s="37">
        <f t="shared" si="16"/>
        <v>300</v>
      </c>
      <c r="F69" s="37">
        <f t="shared" si="16"/>
        <v>50</v>
      </c>
      <c r="G69" s="37">
        <f t="shared" si="16"/>
        <v>50</v>
      </c>
      <c r="H69" s="37">
        <f t="shared" si="16"/>
        <v>100</v>
      </c>
      <c r="I69" s="66">
        <f t="shared" ref="I69:I74" si="17">IFERROR(SUM(B69:H69),"")</f>
        <v>1880</v>
      </c>
      <c r="J69" s="67">
        <f t="shared" ref="J69:J74" si="18">I69/$I$75</f>
        <v>0.13544668587896252</v>
      </c>
      <c r="L69" s="139" t="s">
        <v>1</v>
      </c>
      <c r="M69" s="244">
        <f t="shared" ref="M69:M74" si="19">IFERROR(AVERAGE(S39,S25,S18,S11,S4),"")</f>
        <v>30</v>
      </c>
      <c r="N69" s="244"/>
      <c r="O69" s="67">
        <f t="shared" ref="O69:O74" si="20">IFERROR(M69/$M$75,"")</f>
        <v>0.13953488372093023</v>
      </c>
    </row>
    <row r="70" spans="1:15" x14ac:dyDescent="0.25">
      <c r="A70" s="5" t="s">
        <v>2</v>
      </c>
      <c r="B70" s="3">
        <f t="shared" si="16"/>
        <v>1000</v>
      </c>
      <c r="C70" s="37">
        <f t="shared" si="16"/>
        <v>100</v>
      </c>
      <c r="D70" s="37">
        <f t="shared" si="16"/>
        <v>100</v>
      </c>
      <c r="E70" s="37">
        <f t="shared" si="16"/>
        <v>250</v>
      </c>
      <c r="F70" s="37">
        <f t="shared" si="16"/>
        <v>50</v>
      </c>
      <c r="G70" s="37">
        <f t="shared" si="16"/>
        <v>100</v>
      </c>
      <c r="H70" s="37">
        <f t="shared" si="16"/>
        <v>100</v>
      </c>
      <c r="I70" s="66">
        <f t="shared" si="17"/>
        <v>1700</v>
      </c>
      <c r="J70" s="67">
        <f t="shared" si="18"/>
        <v>0.12247838616714697</v>
      </c>
      <c r="L70" s="139" t="s">
        <v>2</v>
      </c>
      <c r="M70" s="244">
        <f t="shared" si="19"/>
        <v>30</v>
      </c>
      <c r="N70" s="244"/>
      <c r="O70" s="67">
        <f t="shared" si="20"/>
        <v>0.13953488372093023</v>
      </c>
    </row>
    <row r="71" spans="1:15" x14ac:dyDescent="0.25">
      <c r="A71" s="5" t="s">
        <v>4</v>
      </c>
      <c r="B71" s="3">
        <f t="shared" si="16"/>
        <v>1200</v>
      </c>
      <c r="C71" s="37">
        <f t="shared" si="16"/>
        <v>150</v>
      </c>
      <c r="D71" s="37">
        <f t="shared" si="16"/>
        <v>130</v>
      </c>
      <c r="E71" s="37">
        <f t="shared" si="16"/>
        <v>300</v>
      </c>
      <c r="F71" s="37">
        <f t="shared" si="16"/>
        <v>40</v>
      </c>
      <c r="G71" s="37">
        <f t="shared" si="16"/>
        <v>80</v>
      </c>
      <c r="H71" s="37">
        <f t="shared" si="16"/>
        <v>100</v>
      </c>
      <c r="I71" s="66">
        <f t="shared" si="17"/>
        <v>2000</v>
      </c>
      <c r="J71" s="67">
        <f t="shared" si="18"/>
        <v>0.14409221902017291</v>
      </c>
      <c r="L71" s="139" t="s">
        <v>4</v>
      </c>
      <c r="M71" s="244">
        <f t="shared" si="19"/>
        <v>35</v>
      </c>
      <c r="N71" s="244"/>
      <c r="O71" s="67">
        <f t="shared" si="20"/>
        <v>0.16279069767441862</v>
      </c>
    </row>
    <row r="72" spans="1:15" x14ac:dyDescent="0.25">
      <c r="A72" s="5" t="s">
        <v>5</v>
      </c>
      <c r="B72" s="3">
        <f t="shared" si="16"/>
        <v>1400</v>
      </c>
      <c r="C72" s="37">
        <f t="shared" si="16"/>
        <v>200</v>
      </c>
      <c r="D72" s="37">
        <f t="shared" si="16"/>
        <v>90</v>
      </c>
      <c r="E72" s="37">
        <f t="shared" si="16"/>
        <v>400</v>
      </c>
      <c r="F72" s="37">
        <f t="shared" si="16"/>
        <v>60</v>
      </c>
      <c r="G72" s="37">
        <f t="shared" si="16"/>
        <v>120</v>
      </c>
      <c r="H72" s="37">
        <f t="shared" si="16"/>
        <v>100</v>
      </c>
      <c r="I72" s="66">
        <f t="shared" si="17"/>
        <v>2370</v>
      </c>
      <c r="J72" s="67">
        <f t="shared" si="18"/>
        <v>0.1707492795389049</v>
      </c>
      <c r="L72" s="139" t="s">
        <v>5</v>
      </c>
      <c r="M72" s="244">
        <f t="shared" si="19"/>
        <v>40</v>
      </c>
      <c r="N72" s="244"/>
      <c r="O72" s="67">
        <f t="shared" si="20"/>
        <v>0.18604651162790697</v>
      </c>
    </row>
    <row r="73" spans="1:15" x14ac:dyDescent="0.25">
      <c r="A73" s="5" t="s">
        <v>6</v>
      </c>
      <c r="B73" s="3">
        <f t="shared" si="16"/>
        <v>1500</v>
      </c>
      <c r="C73" s="37">
        <f t="shared" si="16"/>
        <v>250</v>
      </c>
      <c r="D73" s="37">
        <f t="shared" si="16"/>
        <v>300</v>
      </c>
      <c r="E73" s="37">
        <f t="shared" si="16"/>
        <v>150</v>
      </c>
      <c r="F73" s="37">
        <f t="shared" si="16"/>
        <v>150</v>
      </c>
      <c r="G73" s="37">
        <f t="shared" si="16"/>
        <v>180</v>
      </c>
      <c r="H73" s="37">
        <f t="shared" si="16"/>
        <v>150</v>
      </c>
      <c r="I73" s="66">
        <f t="shared" si="17"/>
        <v>2680</v>
      </c>
      <c r="J73" s="67">
        <f t="shared" si="18"/>
        <v>0.1930835734870317</v>
      </c>
      <c r="L73" s="139" t="s">
        <v>6</v>
      </c>
      <c r="M73" s="244">
        <f t="shared" si="19"/>
        <v>40</v>
      </c>
      <c r="N73" s="244"/>
      <c r="O73" s="67">
        <f t="shared" si="20"/>
        <v>0.18604651162790697</v>
      </c>
    </row>
    <row r="74" spans="1:15" x14ac:dyDescent="0.25">
      <c r="A74" s="5" t="s">
        <v>7</v>
      </c>
      <c r="B74" s="3">
        <f t="shared" si="16"/>
        <v>2000</v>
      </c>
      <c r="C74" s="37">
        <f t="shared" si="16"/>
        <v>350</v>
      </c>
      <c r="D74" s="37">
        <f t="shared" si="16"/>
        <v>450</v>
      </c>
      <c r="E74" s="37">
        <f t="shared" si="16"/>
        <v>50</v>
      </c>
      <c r="F74" s="37">
        <f t="shared" si="16"/>
        <v>200</v>
      </c>
      <c r="G74" s="37">
        <f t="shared" si="16"/>
        <v>120</v>
      </c>
      <c r="H74" s="37">
        <f t="shared" si="16"/>
        <v>80</v>
      </c>
      <c r="I74" s="66">
        <f t="shared" si="17"/>
        <v>3250</v>
      </c>
      <c r="J74" s="67">
        <f t="shared" si="18"/>
        <v>0.23414985590778098</v>
      </c>
      <c r="L74" s="139" t="s">
        <v>7</v>
      </c>
      <c r="M74" s="244">
        <f t="shared" si="19"/>
        <v>40</v>
      </c>
      <c r="N74" s="244"/>
      <c r="O74" s="67">
        <f t="shared" si="20"/>
        <v>0.18604651162790697</v>
      </c>
    </row>
    <row r="75" spans="1:15" x14ac:dyDescent="0.25">
      <c r="A75" s="2"/>
      <c r="B75" s="45"/>
      <c r="I75" s="66">
        <f>SUM(I68:I74)</f>
        <v>13880</v>
      </c>
      <c r="J75" s="67">
        <f>SUM(J68:J74)</f>
        <v>1</v>
      </c>
      <c r="M75" s="244">
        <f>SUM(M68:N74)</f>
        <v>215</v>
      </c>
      <c r="N75" s="244"/>
    </row>
  </sheetData>
  <mergeCells count="43">
    <mergeCell ref="M73:N73"/>
    <mergeCell ref="M74:N74"/>
    <mergeCell ref="M75:N75"/>
    <mergeCell ref="M67:N67"/>
    <mergeCell ref="M68:N68"/>
    <mergeCell ref="M69:N69"/>
    <mergeCell ref="M70:N70"/>
    <mergeCell ref="M71:N71"/>
    <mergeCell ref="M72:N72"/>
    <mergeCell ref="A66:J66"/>
    <mergeCell ref="K46:K47"/>
    <mergeCell ref="L46:L47"/>
    <mergeCell ref="M46:R46"/>
    <mergeCell ref="O47:P47"/>
    <mergeCell ref="Q47:R47"/>
    <mergeCell ref="O48:P48"/>
    <mergeCell ref="Q48:R48"/>
    <mergeCell ref="L66:O66"/>
    <mergeCell ref="T1:T2"/>
    <mergeCell ref="A2:B2"/>
    <mergeCell ref="A45:B45"/>
    <mergeCell ref="A46:B47"/>
    <mergeCell ref="C46:J46"/>
    <mergeCell ref="J47:J48"/>
    <mergeCell ref="A48:B48"/>
    <mergeCell ref="N1:N2"/>
    <mergeCell ref="O1:O2"/>
    <mergeCell ref="P1:P2"/>
    <mergeCell ref="Q1:Q2"/>
    <mergeCell ref="R1:R2"/>
    <mergeCell ref="S1:S2"/>
    <mergeCell ref="H1:H2"/>
    <mergeCell ref="I1:I2"/>
    <mergeCell ref="J1:J2"/>
    <mergeCell ref="K1:K2"/>
    <mergeCell ref="L1:L2"/>
    <mergeCell ref="M1:M2"/>
    <mergeCell ref="A1:B1"/>
    <mergeCell ref="C1:C2"/>
    <mergeCell ref="D1:D2"/>
    <mergeCell ref="E1:E2"/>
    <mergeCell ref="F1:F2"/>
    <mergeCell ref="G1:G2"/>
  </mergeCell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9A282-19DA-42EE-9B21-B0B932F7992D}">
  <dimension ref="A1:T68"/>
  <sheetViews>
    <sheetView topLeftCell="A53" workbookViewId="0">
      <selection activeCell="L59" sqref="L59:O68"/>
    </sheetView>
  </sheetViews>
  <sheetFormatPr baseColWidth="10" defaultRowHeight="15" x14ac:dyDescent="0.25"/>
  <cols>
    <col min="1" max="1" width="10.85546875" style="1"/>
    <col min="2" max="2" width="10.85546875" style="2"/>
    <col min="3" max="10" width="10.85546875" style="45"/>
    <col min="12" max="13" width="10.85546875" style="45"/>
    <col min="14" max="14" width="10.85546875" style="49"/>
    <col min="15" max="15" width="10.85546875" style="45"/>
    <col min="16" max="16" width="10.85546875" style="49"/>
    <col min="17" max="19" width="14.5703125" customWidth="1"/>
    <col min="20" max="20" width="58.42578125" customWidth="1"/>
  </cols>
  <sheetData>
    <row r="1" spans="1:20" ht="14.45" customHeight="1" x14ac:dyDescent="0.25">
      <c r="A1" s="258">
        <v>2020</v>
      </c>
      <c r="B1" s="259"/>
      <c r="C1" s="248" t="s">
        <v>8</v>
      </c>
      <c r="D1" s="252" t="s">
        <v>9</v>
      </c>
      <c r="E1" s="252" t="s">
        <v>10</v>
      </c>
      <c r="F1" s="252" t="s">
        <v>11</v>
      </c>
      <c r="G1" s="252" t="s">
        <v>12</v>
      </c>
      <c r="H1" s="252" t="s">
        <v>13</v>
      </c>
      <c r="I1" s="254" t="s">
        <v>14</v>
      </c>
      <c r="J1" s="248" t="s">
        <v>15</v>
      </c>
      <c r="K1" s="256" t="s">
        <v>19</v>
      </c>
      <c r="L1" s="254" t="s">
        <v>20</v>
      </c>
      <c r="M1" s="248" t="s">
        <v>22</v>
      </c>
      <c r="N1" s="246" t="s">
        <v>23</v>
      </c>
      <c r="O1" s="248" t="s">
        <v>24</v>
      </c>
      <c r="P1" s="246" t="s">
        <v>23</v>
      </c>
      <c r="Q1" s="250" t="s">
        <v>16</v>
      </c>
      <c r="R1" s="271" t="s">
        <v>17</v>
      </c>
      <c r="S1" s="246" t="s">
        <v>18</v>
      </c>
      <c r="T1" s="260" t="s">
        <v>34</v>
      </c>
    </row>
    <row r="2" spans="1:20" ht="15.75" thickBot="1" x14ac:dyDescent="0.3">
      <c r="A2" s="262" t="s">
        <v>48</v>
      </c>
      <c r="B2" s="263"/>
      <c r="C2" s="249"/>
      <c r="D2" s="253"/>
      <c r="E2" s="253"/>
      <c r="F2" s="253"/>
      <c r="G2" s="253"/>
      <c r="H2" s="253"/>
      <c r="I2" s="255"/>
      <c r="J2" s="249"/>
      <c r="K2" s="257"/>
      <c r="L2" s="255"/>
      <c r="M2" s="249"/>
      <c r="N2" s="247"/>
      <c r="O2" s="249"/>
      <c r="P2" s="247"/>
      <c r="Q2" s="251"/>
      <c r="R2" s="272"/>
      <c r="S2" s="247"/>
      <c r="T2" s="261"/>
    </row>
    <row r="3" spans="1:20" x14ac:dyDescent="0.25">
      <c r="A3" s="8" t="s">
        <v>3</v>
      </c>
      <c r="B3" s="9"/>
      <c r="C3" s="32"/>
      <c r="D3" s="33"/>
      <c r="E3" s="33"/>
      <c r="F3" s="33"/>
      <c r="G3" s="33"/>
      <c r="H3" s="33"/>
      <c r="I3" s="34"/>
      <c r="J3" s="35" t="str">
        <f t="shared" ref="J3:J9" si="0">IF(SUM(C3:I3)=0,"",SUM(C3:I3))</f>
        <v/>
      </c>
      <c r="K3" s="15"/>
      <c r="L3" s="46" t="str">
        <f t="shared" ref="L3:L9" si="1">IF(J3="","",J3/K3)</f>
        <v/>
      </c>
      <c r="M3" s="32"/>
      <c r="N3" s="50" t="str">
        <f t="shared" ref="N3:P9" si="2">IF(J3="","",($J3-M3)/M3)</f>
        <v/>
      </c>
      <c r="O3" s="32"/>
      <c r="P3" s="50" t="str">
        <f t="shared" si="2"/>
        <v/>
      </c>
      <c r="Q3" s="23"/>
      <c r="R3" s="16"/>
      <c r="S3" s="69" t="str">
        <f t="shared" ref="S3:S4" si="3">IF(SUM(Q3:R3)=0,"",SUM(Q3:R3))</f>
        <v/>
      </c>
      <c r="T3" s="27"/>
    </row>
    <row r="4" spans="1:20" x14ac:dyDescent="0.25">
      <c r="A4" s="10" t="s">
        <v>1</v>
      </c>
      <c r="B4" s="12">
        <v>44075</v>
      </c>
      <c r="C4" s="36">
        <v>1200</v>
      </c>
      <c r="D4" s="37">
        <v>150</v>
      </c>
      <c r="E4" s="37">
        <v>30</v>
      </c>
      <c r="F4" s="37">
        <v>300</v>
      </c>
      <c r="G4" s="37">
        <v>50</v>
      </c>
      <c r="H4" s="37">
        <v>50</v>
      </c>
      <c r="I4" s="38">
        <v>100</v>
      </c>
      <c r="J4" s="39">
        <f t="shared" si="0"/>
        <v>1880</v>
      </c>
      <c r="K4" s="4">
        <v>650</v>
      </c>
      <c r="L4" s="47">
        <f t="shared" si="1"/>
        <v>2.8923076923076922</v>
      </c>
      <c r="M4" s="36">
        <v>1900</v>
      </c>
      <c r="N4" s="51">
        <f t="shared" si="2"/>
        <v>-1.0526315789473684E-2</v>
      </c>
      <c r="O4" s="36">
        <v>1800</v>
      </c>
      <c r="P4" s="51">
        <f t="shared" si="2"/>
        <v>4.4444444444444446E-2</v>
      </c>
      <c r="Q4" s="24">
        <v>15</v>
      </c>
      <c r="R4" s="17">
        <v>15</v>
      </c>
      <c r="S4" s="70">
        <f t="shared" si="3"/>
        <v>30</v>
      </c>
      <c r="T4" s="28"/>
    </row>
    <row r="5" spans="1:20" x14ac:dyDescent="0.25">
      <c r="A5" s="10" t="s">
        <v>2</v>
      </c>
      <c r="B5" s="12">
        <v>44076</v>
      </c>
      <c r="C5" s="36">
        <v>1000</v>
      </c>
      <c r="D5" s="37">
        <v>100</v>
      </c>
      <c r="E5" s="37">
        <v>100</v>
      </c>
      <c r="F5" s="37">
        <v>250</v>
      </c>
      <c r="G5" s="37">
        <v>50</v>
      </c>
      <c r="H5" s="37">
        <v>100</v>
      </c>
      <c r="I5" s="38">
        <v>100</v>
      </c>
      <c r="J5" s="39">
        <f t="shared" si="0"/>
        <v>1700</v>
      </c>
      <c r="K5" s="4">
        <v>600</v>
      </c>
      <c r="L5" s="47">
        <f t="shared" si="1"/>
        <v>2.8333333333333335</v>
      </c>
      <c r="M5" s="36">
        <v>1800</v>
      </c>
      <c r="N5" s="51">
        <f t="shared" si="2"/>
        <v>-5.5555555555555552E-2</v>
      </c>
      <c r="O5" s="36">
        <v>1600</v>
      </c>
      <c r="P5" s="51">
        <f t="shared" si="2"/>
        <v>6.25E-2</v>
      </c>
      <c r="Q5" s="24">
        <v>15</v>
      </c>
      <c r="R5" s="17">
        <v>15</v>
      </c>
      <c r="S5" s="70">
        <f>IF(SUM(Q5:R5)=0,"",SUM(Q5:R5))</f>
        <v>30</v>
      </c>
      <c r="T5" s="28"/>
    </row>
    <row r="6" spans="1:20" x14ac:dyDescent="0.25">
      <c r="A6" s="10" t="s">
        <v>4</v>
      </c>
      <c r="B6" s="12">
        <v>44077</v>
      </c>
      <c r="C6" s="36">
        <v>1200</v>
      </c>
      <c r="D6" s="37">
        <v>150</v>
      </c>
      <c r="E6" s="37">
        <v>130</v>
      </c>
      <c r="F6" s="37">
        <v>300</v>
      </c>
      <c r="G6" s="37">
        <v>40</v>
      </c>
      <c r="H6" s="37">
        <v>80</v>
      </c>
      <c r="I6" s="38">
        <v>100</v>
      </c>
      <c r="J6" s="39">
        <f t="shared" si="0"/>
        <v>2000</v>
      </c>
      <c r="K6" s="4">
        <v>700</v>
      </c>
      <c r="L6" s="47">
        <f t="shared" si="1"/>
        <v>2.8571428571428572</v>
      </c>
      <c r="M6" s="36">
        <v>1900</v>
      </c>
      <c r="N6" s="51">
        <f t="shared" si="2"/>
        <v>5.2631578947368418E-2</v>
      </c>
      <c r="O6" s="36">
        <v>2100</v>
      </c>
      <c r="P6" s="51">
        <f t="shared" si="2"/>
        <v>-4.7619047619047616E-2</v>
      </c>
      <c r="Q6" s="24">
        <v>15</v>
      </c>
      <c r="R6" s="17">
        <v>20</v>
      </c>
      <c r="S6" s="70">
        <f t="shared" ref="S6:S11" si="4">IF(SUM(Q6:R6)=0,"",SUM(Q6:R6))</f>
        <v>35</v>
      </c>
      <c r="T6" s="28"/>
    </row>
    <row r="7" spans="1:20" x14ac:dyDescent="0.25">
      <c r="A7" s="10" t="s">
        <v>5</v>
      </c>
      <c r="B7" s="12">
        <v>44078</v>
      </c>
      <c r="C7" s="36">
        <v>1400</v>
      </c>
      <c r="D7" s="37">
        <v>200</v>
      </c>
      <c r="E7" s="37">
        <v>90</v>
      </c>
      <c r="F7" s="37">
        <v>400</v>
      </c>
      <c r="G7" s="37">
        <v>60</v>
      </c>
      <c r="H7" s="37">
        <v>120</v>
      </c>
      <c r="I7" s="38">
        <v>100</v>
      </c>
      <c r="J7" s="39">
        <f t="shared" si="0"/>
        <v>2370</v>
      </c>
      <c r="K7" s="4">
        <v>800</v>
      </c>
      <c r="L7" s="47">
        <f t="shared" si="1"/>
        <v>2.9624999999999999</v>
      </c>
      <c r="M7" s="36">
        <v>2200</v>
      </c>
      <c r="N7" s="51">
        <f t="shared" si="2"/>
        <v>7.7272727272727271E-2</v>
      </c>
      <c r="O7" s="36">
        <v>2300</v>
      </c>
      <c r="P7" s="51">
        <f t="shared" si="2"/>
        <v>3.0434782608695653E-2</v>
      </c>
      <c r="Q7" s="24">
        <v>20</v>
      </c>
      <c r="R7" s="17">
        <v>20</v>
      </c>
      <c r="S7" s="70">
        <f t="shared" si="4"/>
        <v>40</v>
      </c>
      <c r="T7" s="28"/>
    </row>
    <row r="8" spans="1:20" x14ac:dyDescent="0.25">
      <c r="A8" s="10" t="s">
        <v>6</v>
      </c>
      <c r="B8" s="12">
        <v>44079</v>
      </c>
      <c r="C8" s="36">
        <v>1500</v>
      </c>
      <c r="D8" s="37">
        <v>250</v>
      </c>
      <c r="E8" s="37">
        <v>300</v>
      </c>
      <c r="F8" s="37">
        <v>150</v>
      </c>
      <c r="G8" s="37">
        <v>150</v>
      </c>
      <c r="H8" s="37">
        <v>180</v>
      </c>
      <c r="I8" s="38">
        <v>150</v>
      </c>
      <c r="J8" s="39">
        <f t="shared" si="0"/>
        <v>2680</v>
      </c>
      <c r="K8" s="4">
        <v>900</v>
      </c>
      <c r="L8" s="47">
        <f t="shared" si="1"/>
        <v>2.9777777777777779</v>
      </c>
      <c r="M8" s="36">
        <v>2800</v>
      </c>
      <c r="N8" s="51">
        <f t="shared" si="2"/>
        <v>-4.2857142857142858E-2</v>
      </c>
      <c r="O8" s="36">
        <v>2700</v>
      </c>
      <c r="P8" s="51">
        <f t="shared" si="2"/>
        <v>-7.4074074074074077E-3</v>
      </c>
      <c r="Q8" s="24">
        <v>20</v>
      </c>
      <c r="R8" s="17">
        <v>20</v>
      </c>
      <c r="S8" s="70">
        <f t="shared" si="4"/>
        <v>40</v>
      </c>
      <c r="T8" s="28"/>
    </row>
    <row r="9" spans="1:20" ht="15.75" thickBot="1" x14ac:dyDescent="0.3">
      <c r="A9" s="18" t="s">
        <v>7</v>
      </c>
      <c r="B9" s="19">
        <v>44080</v>
      </c>
      <c r="C9" s="40">
        <v>2000</v>
      </c>
      <c r="D9" s="41">
        <v>350</v>
      </c>
      <c r="E9" s="41">
        <v>450</v>
      </c>
      <c r="F9" s="41">
        <v>50</v>
      </c>
      <c r="G9" s="41">
        <v>200</v>
      </c>
      <c r="H9" s="41">
        <v>120</v>
      </c>
      <c r="I9" s="42">
        <v>80</v>
      </c>
      <c r="J9" s="43">
        <f t="shared" si="0"/>
        <v>3250</v>
      </c>
      <c r="K9" s="20">
        <v>1100</v>
      </c>
      <c r="L9" s="48">
        <f t="shared" si="1"/>
        <v>2.9545454545454546</v>
      </c>
      <c r="M9" s="40">
        <v>3100</v>
      </c>
      <c r="N9" s="52">
        <f t="shared" si="2"/>
        <v>4.8387096774193547E-2</v>
      </c>
      <c r="O9" s="40">
        <v>3200</v>
      </c>
      <c r="P9" s="52">
        <f t="shared" si="2"/>
        <v>1.5625E-2</v>
      </c>
      <c r="Q9" s="25">
        <v>20</v>
      </c>
      <c r="R9" s="21">
        <v>20</v>
      </c>
      <c r="S9" s="71">
        <f t="shared" si="4"/>
        <v>40</v>
      </c>
      <c r="T9" s="29"/>
    </row>
    <row r="10" spans="1:20" x14ac:dyDescent="0.25">
      <c r="A10" s="8" t="s">
        <v>3</v>
      </c>
      <c r="B10" s="9">
        <v>44081</v>
      </c>
      <c r="C10" s="32"/>
      <c r="D10" s="33"/>
      <c r="E10" s="33"/>
      <c r="F10" s="33"/>
      <c r="G10" s="33"/>
      <c r="H10" s="33"/>
      <c r="I10" s="34"/>
      <c r="J10" s="35" t="str">
        <f>IF(SUM(C10:I10)=0,"",SUM(C10:I10))</f>
        <v/>
      </c>
      <c r="K10" s="15"/>
      <c r="L10" s="46" t="str">
        <f>IF(J10="","",J10/K10)</f>
        <v/>
      </c>
      <c r="M10" s="32"/>
      <c r="N10" s="50" t="str">
        <f>IF(J10="","",($J10-M10)/M10)</f>
        <v/>
      </c>
      <c r="O10" s="32"/>
      <c r="P10" s="50" t="str">
        <f>IF(L10="","",($J10-O10)/O10)</f>
        <v/>
      </c>
      <c r="Q10" s="23"/>
      <c r="R10" s="16"/>
      <c r="S10" s="69" t="str">
        <f t="shared" si="4"/>
        <v/>
      </c>
      <c r="T10" s="27"/>
    </row>
    <row r="11" spans="1:20" x14ac:dyDescent="0.25">
      <c r="A11" s="10" t="s">
        <v>1</v>
      </c>
      <c r="B11" s="12">
        <v>44082</v>
      </c>
      <c r="C11" s="36">
        <v>1200</v>
      </c>
      <c r="D11" s="37">
        <v>150</v>
      </c>
      <c r="E11" s="37">
        <v>30</v>
      </c>
      <c r="F11" s="37">
        <v>300</v>
      </c>
      <c r="G11" s="37">
        <v>50</v>
      </c>
      <c r="H11" s="37">
        <v>50</v>
      </c>
      <c r="I11" s="38">
        <v>100</v>
      </c>
      <c r="J11" s="39">
        <f t="shared" ref="J11:J37" si="5">IF(SUM(C11:I11)=0,"",SUM(C11:I11))</f>
        <v>1880</v>
      </c>
      <c r="K11" s="4">
        <v>650</v>
      </c>
      <c r="L11" s="47">
        <f t="shared" ref="L11:L37" si="6">IF(J11="","",J11/K11)</f>
        <v>2.8923076923076922</v>
      </c>
      <c r="M11" s="36">
        <v>1900</v>
      </c>
      <c r="N11" s="51">
        <f t="shared" ref="N11:P26" si="7">IF(J11="","",($J11-M11)/M11)</f>
        <v>-1.0526315789473684E-2</v>
      </c>
      <c r="O11" s="36">
        <v>1800</v>
      </c>
      <c r="P11" s="51">
        <f t="shared" si="7"/>
        <v>4.4444444444444446E-2</v>
      </c>
      <c r="Q11" s="24">
        <v>15</v>
      </c>
      <c r="R11" s="17">
        <v>15</v>
      </c>
      <c r="S11" s="70">
        <f t="shared" si="4"/>
        <v>30</v>
      </c>
      <c r="T11" s="28"/>
    </row>
    <row r="12" spans="1:20" x14ac:dyDescent="0.25">
      <c r="A12" s="10" t="s">
        <v>2</v>
      </c>
      <c r="B12" s="12">
        <v>44083</v>
      </c>
      <c r="C12" s="36">
        <v>1000</v>
      </c>
      <c r="D12" s="37">
        <v>100</v>
      </c>
      <c r="E12" s="37">
        <v>100</v>
      </c>
      <c r="F12" s="37">
        <v>250</v>
      </c>
      <c r="G12" s="37">
        <v>50</v>
      </c>
      <c r="H12" s="37">
        <v>100</v>
      </c>
      <c r="I12" s="38">
        <v>100</v>
      </c>
      <c r="J12" s="39">
        <f t="shared" si="5"/>
        <v>1700</v>
      </c>
      <c r="K12" s="4">
        <v>600</v>
      </c>
      <c r="L12" s="47">
        <f t="shared" si="6"/>
        <v>2.8333333333333335</v>
      </c>
      <c r="M12" s="36">
        <v>1800</v>
      </c>
      <c r="N12" s="51">
        <f t="shared" si="7"/>
        <v>-5.5555555555555552E-2</v>
      </c>
      <c r="O12" s="36">
        <v>1600</v>
      </c>
      <c r="P12" s="51">
        <f t="shared" si="7"/>
        <v>6.25E-2</v>
      </c>
      <c r="Q12" s="24">
        <v>15</v>
      </c>
      <c r="R12" s="17">
        <v>15</v>
      </c>
      <c r="S12" s="70">
        <f>IF(SUM(Q12:R12)=0,"",SUM(Q12:R12))</f>
        <v>30</v>
      </c>
      <c r="T12" s="28"/>
    </row>
    <row r="13" spans="1:20" x14ac:dyDescent="0.25">
      <c r="A13" s="10" t="s">
        <v>4</v>
      </c>
      <c r="B13" s="12">
        <v>44084</v>
      </c>
      <c r="C13" s="36">
        <v>1200</v>
      </c>
      <c r="D13" s="37">
        <v>150</v>
      </c>
      <c r="E13" s="37">
        <v>130</v>
      </c>
      <c r="F13" s="37">
        <v>300</v>
      </c>
      <c r="G13" s="37">
        <v>40</v>
      </c>
      <c r="H13" s="37">
        <v>80</v>
      </c>
      <c r="I13" s="38">
        <v>100</v>
      </c>
      <c r="J13" s="39">
        <f t="shared" si="5"/>
        <v>2000</v>
      </c>
      <c r="K13" s="4">
        <v>700</v>
      </c>
      <c r="L13" s="47">
        <f t="shared" si="6"/>
        <v>2.8571428571428572</v>
      </c>
      <c r="M13" s="36">
        <v>1900</v>
      </c>
      <c r="N13" s="51">
        <f t="shared" si="7"/>
        <v>5.2631578947368418E-2</v>
      </c>
      <c r="O13" s="36">
        <v>2100</v>
      </c>
      <c r="P13" s="51">
        <f t="shared" si="7"/>
        <v>-4.7619047619047616E-2</v>
      </c>
      <c r="Q13" s="24">
        <v>15</v>
      </c>
      <c r="R13" s="17">
        <v>20</v>
      </c>
      <c r="S13" s="70">
        <f t="shared" ref="S13:S37" si="8">IF(SUM(Q13:R13)=0,"",SUM(Q13:R13))</f>
        <v>35</v>
      </c>
      <c r="T13" s="28"/>
    </row>
    <row r="14" spans="1:20" x14ac:dyDescent="0.25">
      <c r="A14" s="10" t="s">
        <v>5</v>
      </c>
      <c r="B14" s="12">
        <v>44085</v>
      </c>
      <c r="C14" s="36">
        <v>1400</v>
      </c>
      <c r="D14" s="37">
        <v>200</v>
      </c>
      <c r="E14" s="37">
        <v>90</v>
      </c>
      <c r="F14" s="37">
        <v>400</v>
      </c>
      <c r="G14" s="37">
        <v>60</v>
      </c>
      <c r="H14" s="37">
        <v>120</v>
      </c>
      <c r="I14" s="38">
        <v>100</v>
      </c>
      <c r="J14" s="39">
        <f t="shared" si="5"/>
        <v>2370</v>
      </c>
      <c r="K14" s="4">
        <v>800</v>
      </c>
      <c r="L14" s="47">
        <f t="shared" si="6"/>
        <v>2.9624999999999999</v>
      </c>
      <c r="M14" s="36">
        <v>2200</v>
      </c>
      <c r="N14" s="51">
        <f t="shared" si="7"/>
        <v>7.7272727272727271E-2</v>
      </c>
      <c r="O14" s="36">
        <v>2300</v>
      </c>
      <c r="P14" s="51">
        <f t="shared" si="7"/>
        <v>3.0434782608695653E-2</v>
      </c>
      <c r="Q14" s="24">
        <v>20</v>
      </c>
      <c r="R14" s="17">
        <v>20</v>
      </c>
      <c r="S14" s="70">
        <f t="shared" si="8"/>
        <v>40</v>
      </c>
      <c r="T14" s="28"/>
    </row>
    <row r="15" spans="1:20" x14ac:dyDescent="0.25">
      <c r="A15" s="10" t="s">
        <v>6</v>
      </c>
      <c r="B15" s="12">
        <v>44086</v>
      </c>
      <c r="C15" s="36">
        <v>1500</v>
      </c>
      <c r="D15" s="37">
        <v>250</v>
      </c>
      <c r="E15" s="37">
        <v>300</v>
      </c>
      <c r="F15" s="37">
        <v>150</v>
      </c>
      <c r="G15" s="37">
        <v>150</v>
      </c>
      <c r="H15" s="37">
        <v>180</v>
      </c>
      <c r="I15" s="38">
        <v>150</v>
      </c>
      <c r="J15" s="39">
        <f t="shared" si="5"/>
        <v>2680</v>
      </c>
      <c r="K15" s="4">
        <v>900</v>
      </c>
      <c r="L15" s="47">
        <f t="shared" si="6"/>
        <v>2.9777777777777779</v>
      </c>
      <c r="M15" s="36">
        <v>2800</v>
      </c>
      <c r="N15" s="51">
        <f t="shared" si="7"/>
        <v>-4.2857142857142858E-2</v>
      </c>
      <c r="O15" s="36">
        <v>2700</v>
      </c>
      <c r="P15" s="51">
        <f t="shared" si="7"/>
        <v>-7.4074074074074077E-3</v>
      </c>
      <c r="Q15" s="24">
        <v>20</v>
      </c>
      <c r="R15" s="17">
        <v>20</v>
      </c>
      <c r="S15" s="70">
        <f t="shared" si="8"/>
        <v>40</v>
      </c>
      <c r="T15" s="28"/>
    </row>
    <row r="16" spans="1:20" ht="15.75" thickBot="1" x14ac:dyDescent="0.3">
      <c r="A16" s="18" t="s">
        <v>7</v>
      </c>
      <c r="B16" s="19">
        <v>44087</v>
      </c>
      <c r="C16" s="40">
        <v>2000</v>
      </c>
      <c r="D16" s="41">
        <v>350</v>
      </c>
      <c r="E16" s="41">
        <v>450</v>
      </c>
      <c r="F16" s="41">
        <v>50</v>
      </c>
      <c r="G16" s="41">
        <v>200</v>
      </c>
      <c r="H16" s="41">
        <v>120</v>
      </c>
      <c r="I16" s="42">
        <v>80</v>
      </c>
      <c r="J16" s="43">
        <f t="shared" si="5"/>
        <v>3250</v>
      </c>
      <c r="K16" s="20">
        <v>1100</v>
      </c>
      <c r="L16" s="48">
        <f t="shared" si="6"/>
        <v>2.9545454545454546</v>
      </c>
      <c r="M16" s="40">
        <v>3100</v>
      </c>
      <c r="N16" s="52">
        <f t="shared" si="7"/>
        <v>4.8387096774193547E-2</v>
      </c>
      <c r="O16" s="40">
        <v>3200</v>
      </c>
      <c r="P16" s="52">
        <f t="shared" si="7"/>
        <v>1.5625E-2</v>
      </c>
      <c r="Q16" s="25">
        <v>20</v>
      </c>
      <c r="R16" s="21">
        <v>20</v>
      </c>
      <c r="S16" s="71">
        <f t="shared" si="8"/>
        <v>40</v>
      </c>
      <c r="T16" s="29"/>
    </row>
    <row r="17" spans="1:20" x14ac:dyDescent="0.25">
      <c r="A17" s="8" t="s">
        <v>3</v>
      </c>
      <c r="B17" s="9">
        <v>44088</v>
      </c>
      <c r="C17" s="32"/>
      <c r="D17" s="33"/>
      <c r="E17" s="33"/>
      <c r="F17" s="33"/>
      <c r="G17" s="33"/>
      <c r="H17" s="33"/>
      <c r="I17" s="34"/>
      <c r="J17" s="35" t="str">
        <f t="shared" si="5"/>
        <v/>
      </c>
      <c r="K17" s="15"/>
      <c r="L17" s="46" t="str">
        <f t="shared" si="6"/>
        <v/>
      </c>
      <c r="M17" s="32"/>
      <c r="N17" s="50" t="str">
        <f t="shared" si="7"/>
        <v/>
      </c>
      <c r="O17" s="32"/>
      <c r="P17" s="50" t="str">
        <f t="shared" si="7"/>
        <v/>
      </c>
      <c r="Q17" s="23"/>
      <c r="R17" s="16"/>
      <c r="S17" s="69" t="str">
        <f t="shared" si="8"/>
        <v/>
      </c>
      <c r="T17" s="27"/>
    </row>
    <row r="18" spans="1:20" x14ac:dyDescent="0.25">
      <c r="A18" s="10" t="s">
        <v>1</v>
      </c>
      <c r="B18" s="12">
        <v>44089</v>
      </c>
      <c r="C18" s="36">
        <v>1200</v>
      </c>
      <c r="D18" s="37">
        <v>150</v>
      </c>
      <c r="E18" s="37">
        <v>30</v>
      </c>
      <c r="F18" s="37">
        <v>300</v>
      </c>
      <c r="G18" s="37">
        <v>50</v>
      </c>
      <c r="H18" s="37">
        <v>50</v>
      </c>
      <c r="I18" s="38">
        <v>100</v>
      </c>
      <c r="J18" s="39">
        <f t="shared" si="5"/>
        <v>1880</v>
      </c>
      <c r="K18" s="4">
        <v>650</v>
      </c>
      <c r="L18" s="47">
        <f t="shared" si="6"/>
        <v>2.8923076923076922</v>
      </c>
      <c r="M18" s="36">
        <v>1900</v>
      </c>
      <c r="N18" s="51">
        <f t="shared" si="7"/>
        <v>-1.0526315789473684E-2</v>
      </c>
      <c r="O18" s="36">
        <v>1800</v>
      </c>
      <c r="P18" s="51">
        <f t="shared" si="7"/>
        <v>4.4444444444444446E-2</v>
      </c>
      <c r="Q18" s="24">
        <v>15</v>
      </c>
      <c r="R18" s="17">
        <v>15</v>
      </c>
      <c r="S18" s="70">
        <f t="shared" si="8"/>
        <v>30</v>
      </c>
      <c r="T18" s="28"/>
    </row>
    <row r="19" spans="1:20" x14ac:dyDescent="0.25">
      <c r="A19" s="10" t="s">
        <v>2</v>
      </c>
      <c r="B19" s="12">
        <v>44090</v>
      </c>
      <c r="C19" s="36">
        <v>1000</v>
      </c>
      <c r="D19" s="37">
        <v>100</v>
      </c>
      <c r="E19" s="37">
        <v>100</v>
      </c>
      <c r="F19" s="37">
        <v>250</v>
      </c>
      <c r="G19" s="37">
        <v>50</v>
      </c>
      <c r="H19" s="37">
        <v>100</v>
      </c>
      <c r="I19" s="38">
        <v>100</v>
      </c>
      <c r="J19" s="39">
        <f t="shared" si="5"/>
        <v>1700</v>
      </c>
      <c r="K19" s="4">
        <v>600</v>
      </c>
      <c r="L19" s="47">
        <f t="shared" si="6"/>
        <v>2.8333333333333335</v>
      </c>
      <c r="M19" s="36">
        <v>1800</v>
      </c>
      <c r="N19" s="51">
        <f t="shared" si="7"/>
        <v>-5.5555555555555552E-2</v>
      </c>
      <c r="O19" s="36">
        <v>1600</v>
      </c>
      <c r="P19" s="51">
        <f t="shared" si="7"/>
        <v>6.25E-2</v>
      </c>
      <c r="Q19" s="24">
        <v>15</v>
      </c>
      <c r="R19" s="17">
        <v>15</v>
      </c>
      <c r="S19" s="70">
        <f t="shared" si="8"/>
        <v>30</v>
      </c>
      <c r="T19" s="28"/>
    </row>
    <row r="20" spans="1:20" x14ac:dyDescent="0.25">
      <c r="A20" s="10" t="s">
        <v>4</v>
      </c>
      <c r="B20" s="12">
        <v>44091</v>
      </c>
      <c r="C20" s="36">
        <v>1200</v>
      </c>
      <c r="D20" s="37">
        <v>150</v>
      </c>
      <c r="E20" s="37">
        <v>130</v>
      </c>
      <c r="F20" s="37">
        <v>300</v>
      </c>
      <c r="G20" s="37">
        <v>40</v>
      </c>
      <c r="H20" s="37">
        <v>80</v>
      </c>
      <c r="I20" s="38">
        <v>100</v>
      </c>
      <c r="J20" s="39">
        <f t="shared" si="5"/>
        <v>2000</v>
      </c>
      <c r="K20" s="4">
        <v>700</v>
      </c>
      <c r="L20" s="47">
        <f t="shared" si="6"/>
        <v>2.8571428571428572</v>
      </c>
      <c r="M20" s="36">
        <v>1900</v>
      </c>
      <c r="N20" s="51">
        <f t="shared" si="7"/>
        <v>5.2631578947368418E-2</v>
      </c>
      <c r="O20" s="36">
        <v>2100</v>
      </c>
      <c r="P20" s="51">
        <f t="shared" si="7"/>
        <v>-4.7619047619047616E-2</v>
      </c>
      <c r="Q20" s="24">
        <v>15</v>
      </c>
      <c r="R20" s="17">
        <v>20</v>
      </c>
      <c r="S20" s="70">
        <f t="shared" si="8"/>
        <v>35</v>
      </c>
      <c r="T20" s="28"/>
    </row>
    <row r="21" spans="1:20" x14ac:dyDescent="0.25">
      <c r="A21" s="10" t="s">
        <v>5</v>
      </c>
      <c r="B21" s="12">
        <v>44092</v>
      </c>
      <c r="C21" s="36">
        <v>1400</v>
      </c>
      <c r="D21" s="37">
        <v>200</v>
      </c>
      <c r="E21" s="37">
        <v>90</v>
      </c>
      <c r="F21" s="37">
        <v>400</v>
      </c>
      <c r="G21" s="37">
        <v>60</v>
      </c>
      <c r="H21" s="37">
        <v>120</v>
      </c>
      <c r="I21" s="38">
        <v>100</v>
      </c>
      <c r="J21" s="39">
        <f t="shared" si="5"/>
        <v>2370</v>
      </c>
      <c r="K21" s="4">
        <v>800</v>
      </c>
      <c r="L21" s="47">
        <f t="shared" si="6"/>
        <v>2.9624999999999999</v>
      </c>
      <c r="M21" s="36">
        <v>2200</v>
      </c>
      <c r="N21" s="51">
        <f t="shared" si="7"/>
        <v>7.7272727272727271E-2</v>
      </c>
      <c r="O21" s="36">
        <v>2300</v>
      </c>
      <c r="P21" s="51">
        <f t="shared" si="7"/>
        <v>3.0434782608695653E-2</v>
      </c>
      <c r="Q21" s="24">
        <v>20</v>
      </c>
      <c r="R21" s="17">
        <v>20</v>
      </c>
      <c r="S21" s="70">
        <f t="shared" si="8"/>
        <v>40</v>
      </c>
      <c r="T21" s="28"/>
    </row>
    <row r="22" spans="1:20" x14ac:dyDescent="0.25">
      <c r="A22" s="10" t="s">
        <v>6</v>
      </c>
      <c r="B22" s="12">
        <v>44093</v>
      </c>
      <c r="C22" s="36">
        <v>1500</v>
      </c>
      <c r="D22" s="37">
        <v>250</v>
      </c>
      <c r="E22" s="37">
        <v>300</v>
      </c>
      <c r="F22" s="37">
        <v>150</v>
      </c>
      <c r="G22" s="37">
        <v>150</v>
      </c>
      <c r="H22" s="37">
        <v>180</v>
      </c>
      <c r="I22" s="38">
        <v>150</v>
      </c>
      <c r="J22" s="39">
        <f t="shared" si="5"/>
        <v>2680</v>
      </c>
      <c r="K22" s="4">
        <v>900</v>
      </c>
      <c r="L22" s="47">
        <f t="shared" si="6"/>
        <v>2.9777777777777779</v>
      </c>
      <c r="M22" s="36">
        <v>2800</v>
      </c>
      <c r="N22" s="51">
        <f t="shared" si="7"/>
        <v>-4.2857142857142858E-2</v>
      </c>
      <c r="O22" s="36">
        <v>2700</v>
      </c>
      <c r="P22" s="51">
        <f t="shared" si="7"/>
        <v>-7.4074074074074077E-3</v>
      </c>
      <c r="Q22" s="24">
        <v>20</v>
      </c>
      <c r="R22" s="17">
        <v>20</v>
      </c>
      <c r="S22" s="70">
        <f t="shared" si="8"/>
        <v>40</v>
      </c>
      <c r="T22" s="28"/>
    </row>
    <row r="23" spans="1:20" ht="15.75" thickBot="1" x14ac:dyDescent="0.3">
      <c r="A23" s="18" t="s">
        <v>7</v>
      </c>
      <c r="B23" s="19">
        <v>44094</v>
      </c>
      <c r="C23" s="40">
        <v>2000</v>
      </c>
      <c r="D23" s="41">
        <v>350</v>
      </c>
      <c r="E23" s="41">
        <v>450</v>
      </c>
      <c r="F23" s="41">
        <v>50</v>
      </c>
      <c r="G23" s="41">
        <v>200</v>
      </c>
      <c r="H23" s="41">
        <v>120</v>
      </c>
      <c r="I23" s="42">
        <v>80</v>
      </c>
      <c r="J23" s="43">
        <f t="shared" si="5"/>
        <v>3250</v>
      </c>
      <c r="K23" s="20">
        <v>1100</v>
      </c>
      <c r="L23" s="48">
        <f t="shared" si="6"/>
        <v>2.9545454545454546</v>
      </c>
      <c r="M23" s="40">
        <v>3100</v>
      </c>
      <c r="N23" s="52">
        <f t="shared" si="7"/>
        <v>4.8387096774193547E-2</v>
      </c>
      <c r="O23" s="40">
        <v>3200</v>
      </c>
      <c r="P23" s="52">
        <f t="shared" si="7"/>
        <v>1.5625E-2</v>
      </c>
      <c r="Q23" s="25">
        <v>20</v>
      </c>
      <c r="R23" s="21">
        <v>20</v>
      </c>
      <c r="S23" s="71">
        <f t="shared" si="8"/>
        <v>40</v>
      </c>
      <c r="T23" s="29"/>
    </row>
    <row r="24" spans="1:20" x14ac:dyDescent="0.25">
      <c r="A24" s="8" t="s">
        <v>3</v>
      </c>
      <c r="B24" s="9">
        <v>44095</v>
      </c>
      <c r="C24" s="32"/>
      <c r="D24" s="33"/>
      <c r="E24" s="33"/>
      <c r="F24" s="33"/>
      <c r="G24" s="33"/>
      <c r="H24" s="33"/>
      <c r="I24" s="34"/>
      <c r="J24" s="35" t="str">
        <f t="shared" si="5"/>
        <v/>
      </c>
      <c r="K24" s="15"/>
      <c r="L24" s="46" t="str">
        <f t="shared" si="6"/>
        <v/>
      </c>
      <c r="M24" s="32"/>
      <c r="N24" s="50" t="str">
        <f t="shared" si="7"/>
        <v/>
      </c>
      <c r="O24" s="32"/>
      <c r="P24" s="50" t="str">
        <f t="shared" si="7"/>
        <v/>
      </c>
      <c r="Q24" s="23"/>
      <c r="R24" s="16"/>
      <c r="S24" s="69" t="str">
        <f t="shared" si="8"/>
        <v/>
      </c>
      <c r="T24" s="27"/>
    </row>
    <row r="25" spans="1:20" x14ac:dyDescent="0.25">
      <c r="A25" s="10" t="s">
        <v>1</v>
      </c>
      <c r="B25" s="12">
        <v>44096</v>
      </c>
      <c r="C25" s="36">
        <v>1200</v>
      </c>
      <c r="D25" s="37">
        <v>150</v>
      </c>
      <c r="E25" s="37">
        <v>30</v>
      </c>
      <c r="F25" s="37">
        <v>300</v>
      </c>
      <c r="G25" s="37">
        <v>50</v>
      </c>
      <c r="H25" s="37">
        <v>50</v>
      </c>
      <c r="I25" s="38">
        <v>100</v>
      </c>
      <c r="J25" s="39">
        <f t="shared" si="5"/>
        <v>1880</v>
      </c>
      <c r="K25" s="4">
        <v>650</v>
      </c>
      <c r="L25" s="47">
        <f t="shared" si="6"/>
        <v>2.8923076923076922</v>
      </c>
      <c r="M25" s="36">
        <v>1900</v>
      </c>
      <c r="N25" s="51">
        <f t="shared" si="7"/>
        <v>-1.0526315789473684E-2</v>
      </c>
      <c r="O25" s="36">
        <v>1800</v>
      </c>
      <c r="P25" s="51">
        <f t="shared" si="7"/>
        <v>4.4444444444444446E-2</v>
      </c>
      <c r="Q25" s="24">
        <v>15</v>
      </c>
      <c r="R25" s="17">
        <v>15</v>
      </c>
      <c r="S25" s="70">
        <f t="shared" si="8"/>
        <v>30</v>
      </c>
      <c r="T25" s="28"/>
    </row>
    <row r="26" spans="1:20" x14ac:dyDescent="0.25">
      <c r="A26" s="10" t="s">
        <v>2</v>
      </c>
      <c r="B26" s="12">
        <v>44097</v>
      </c>
      <c r="C26" s="36">
        <v>1000</v>
      </c>
      <c r="D26" s="37">
        <v>100</v>
      </c>
      <c r="E26" s="37">
        <v>100</v>
      </c>
      <c r="F26" s="37">
        <v>250</v>
      </c>
      <c r="G26" s="37">
        <v>50</v>
      </c>
      <c r="H26" s="37">
        <v>100</v>
      </c>
      <c r="I26" s="38">
        <v>100</v>
      </c>
      <c r="J26" s="39">
        <f t="shared" si="5"/>
        <v>1700</v>
      </c>
      <c r="K26" s="4">
        <v>600</v>
      </c>
      <c r="L26" s="47">
        <f t="shared" si="6"/>
        <v>2.8333333333333335</v>
      </c>
      <c r="M26" s="36">
        <v>1800</v>
      </c>
      <c r="N26" s="51">
        <f t="shared" si="7"/>
        <v>-5.5555555555555552E-2</v>
      </c>
      <c r="O26" s="36">
        <v>1600</v>
      </c>
      <c r="P26" s="51">
        <f t="shared" si="7"/>
        <v>6.25E-2</v>
      </c>
      <c r="Q26" s="24">
        <v>15</v>
      </c>
      <c r="R26" s="17">
        <v>15</v>
      </c>
      <c r="S26" s="70">
        <f t="shared" si="8"/>
        <v>30</v>
      </c>
      <c r="T26" s="28"/>
    </row>
    <row r="27" spans="1:20" x14ac:dyDescent="0.25">
      <c r="A27" s="10" t="s">
        <v>4</v>
      </c>
      <c r="B27" s="12">
        <v>44098</v>
      </c>
      <c r="C27" s="36">
        <v>1200</v>
      </c>
      <c r="D27" s="37">
        <v>150</v>
      </c>
      <c r="E27" s="37">
        <v>130</v>
      </c>
      <c r="F27" s="37">
        <v>300</v>
      </c>
      <c r="G27" s="37">
        <v>40</v>
      </c>
      <c r="H27" s="37">
        <v>80</v>
      </c>
      <c r="I27" s="38">
        <v>100</v>
      </c>
      <c r="J27" s="39">
        <f t="shared" si="5"/>
        <v>2000</v>
      </c>
      <c r="K27" s="4">
        <v>700</v>
      </c>
      <c r="L27" s="47">
        <f t="shared" si="6"/>
        <v>2.8571428571428572</v>
      </c>
      <c r="M27" s="36">
        <v>1900</v>
      </c>
      <c r="N27" s="51">
        <f t="shared" ref="N27:P37" si="9">IF(J27="","",($J27-M27)/M27)</f>
        <v>5.2631578947368418E-2</v>
      </c>
      <c r="O27" s="36">
        <v>2100</v>
      </c>
      <c r="P27" s="51">
        <f t="shared" si="9"/>
        <v>-4.7619047619047616E-2</v>
      </c>
      <c r="Q27" s="24">
        <v>15</v>
      </c>
      <c r="R27" s="17">
        <v>20</v>
      </c>
      <c r="S27" s="70">
        <f t="shared" si="8"/>
        <v>35</v>
      </c>
      <c r="T27" s="28"/>
    </row>
    <row r="28" spans="1:20" x14ac:dyDescent="0.25">
      <c r="A28" s="10" t="s">
        <v>5</v>
      </c>
      <c r="B28" s="12">
        <v>44099</v>
      </c>
      <c r="C28" s="36">
        <v>1400</v>
      </c>
      <c r="D28" s="37">
        <v>200</v>
      </c>
      <c r="E28" s="37">
        <v>90</v>
      </c>
      <c r="F28" s="37">
        <v>400</v>
      </c>
      <c r="G28" s="37">
        <v>60</v>
      </c>
      <c r="H28" s="37">
        <v>120</v>
      </c>
      <c r="I28" s="38">
        <v>100</v>
      </c>
      <c r="J28" s="39">
        <f t="shared" si="5"/>
        <v>2370</v>
      </c>
      <c r="K28" s="4">
        <v>800</v>
      </c>
      <c r="L28" s="47">
        <f t="shared" si="6"/>
        <v>2.9624999999999999</v>
      </c>
      <c r="M28" s="36">
        <v>2200</v>
      </c>
      <c r="N28" s="51">
        <f t="shared" si="9"/>
        <v>7.7272727272727271E-2</v>
      </c>
      <c r="O28" s="36">
        <v>2300</v>
      </c>
      <c r="P28" s="51">
        <f t="shared" si="9"/>
        <v>3.0434782608695653E-2</v>
      </c>
      <c r="Q28" s="24">
        <v>20</v>
      </c>
      <c r="R28" s="17">
        <v>20</v>
      </c>
      <c r="S28" s="70">
        <f t="shared" si="8"/>
        <v>40</v>
      </c>
      <c r="T28" s="28"/>
    </row>
    <row r="29" spans="1:20" x14ac:dyDescent="0.25">
      <c r="A29" s="10" t="s">
        <v>6</v>
      </c>
      <c r="B29" s="12">
        <v>44100</v>
      </c>
      <c r="C29" s="36">
        <v>1500</v>
      </c>
      <c r="D29" s="37">
        <v>250</v>
      </c>
      <c r="E29" s="37">
        <v>300</v>
      </c>
      <c r="F29" s="37">
        <v>150</v>
      </c>
      <c r="G29" s="37">
        <v>150</v>
      </c>
      <c r="H29" s="37">
        <v>180</v>
      </c>
      <c r="I29" s="38">
        <v>150</v>
      </c>
      <c r="J29" s="39">
        <f t="shared" si="5"/>
        <v>2680</v>
      </c>
      <c r="K29" s="4">
        <v>900</v>
      </c>
      <c r="L29" s="47">
        <f t="shared" si="6"/>
        <v>2.9777777777777779</v>
      </c>
      <c r="M29" s="36">
        <v>2800</v>
      </c>
      <c r="N29" s="51">
        <f t="shared" si="9"/>
        <v>-4.2857142857142858E-2</v>
      </c>
      <c r="O29" s="36">
        <v>2700</v>
      </c>
      <c r="P29" s="51">
        <f t="shared" si="9"/>
        <v>-7.4074074074074077E-3</v>
      </c>
      <c r="Q29" s="24">
        <v>20</v>
      </c>
      <c r="R29" s="17">
        <v>20</v>
      </c>
      <c r="S29" s="70">
        <f t="shared" si="8"/>
        <v>40</v>
      </c>
      <c r="T29" s="28"/>
    </row>
    <row r="30" spans="1:20" ht="15.75" thickBot="1" x14ac:dyDescent="0.3">
      <c r="A30" s="18" t="s">
        <v>7</v>
      </c>
      <c r="B30" s="19">
        <v>44101</v>
      </c>
      <c r="C30" s="40">
        <v>2000</v>
      </c>
      <c r="D30" s="41">
        <v>350</v>
      </c>
      <c r="E30" s="41">
        <v>450</v>
      </c>
      <c r="F30" s="41">
        <v>50</v>
      </c>
      <c r="G30" s="41">
        <v>200</v>
      </c>
      <c r="H30" s="41">
        <v>120</v>
      </c>
      <c r="I30" s="42">
        <v>80</v>
      </c>
      <c r="J30" s="43">
        <f t="shared" si="5"/>
        <v>3250</v>
      </c>
      <c r="K30" s="20">
        <v>1100</v>
      </c>
      <c r="L30" s="48">
        <f t="shared" si="6"/>
        <v>2.9545454545454546</v>
      </c>
      <c r="M30" s="40">
        <v>3100</v>
      </c>
      <c r="N30" s="52">
        <f t="shared" si="9"/>
        <v>4.8387096774193547E-2</v>
      </c>
      <c r="O30" s="40">
        <v>3200</v>
      </c>
      <c r="P30" s="52">
        <f t="shared" si="9"/>
        <v>1.5625E-2</v>
      </c>
      <c r="Q30" s="25">
        <v>20</v>
      </c>
      <c r="R30" s="21">
        <v>20</v>
      </c>
      <c r="S30" s="71">
        <f t="shared" si="8"/>
        <v>40</v>
      </c>
      <c r="T30" s="29"/>
    </row>
    <row r="31" spans="1:20" x14ac:dyDescent="0.25">
      <c r="A31" s="8" t="s">
        <v>3</v>
      </c>
      <c r="B31" s="9">
        <v>44102</v>
      </c>
      <c r="C31" s="32"/>
      <c r="D31" s="33"/>
      <c r="E31" s="33"/>
      <c r="F31" s="33"/>
      <c r="G31" s="33"/>
      <c r="H31" s="33"/>
      <c r="I31" s="34"/>
      <c r="J31" s="35" t="str">
        <f t="shared" si="5"/>
        <v/>
      </c>
      <c r="K31" s="15"/>
      <c r="L31" s="46" t="str">
        <f t="shared" si="6"/>
        <v/>
      </c>
      <c r="M31" s="32"/>
      <c r="N31" s="50" t="str">
        <f t="shared" si="9"/>
        <v/>
      </c>
      <c r="O31" s="32"/>
      <c r="P31" s="50" t="str">
        <f t="shared" si="9"/>
        <v/>
      </c>
      <c r="Q31" s="23"/>
      <c r="R31" s="16"/>
      <c r="S31" s="69" t="str">
        <f t="shared" si="8"/>
        <v/>
      </c>
      <c r="T31" s="27"/>
    </row>
    <row r="32" spans="1:20" x14ac:dyDescent="0.25">
      <c r="A32" s="10" t="s">
        <v>1</v>
      </c>
      <c r="B32" s="12">
        <v>44103</v>
      </c>
      <c r="C32" s="36">
        <v>1200</v>
      </c>
      <c r="D32" s="37">
        <v>150</v>
      </c>
      <c r="E32" s="37">
        <v>30</v>
      </c>
      <c r="F32" s="37">
        <v>300</v>
      </c>
      <c r="G32" s="37">
        <v>50</v>
      </c>
      <c r="H32" s="37">
        <v>50</v>
      </c>
      <c r="I32" s="38">
        <v>100</v>
      </c>
      <c r="J32" s="39">
        <f t="shared" si="5"/>
        <v>1880</v>
      </c>
      <c r="K32" s="4">
        <v>650</v>
      </c>
      <c r="L32" s="47">
        <f t="shared" si="6"/>
        <v>2.8923076923076922</v>
      </c>
      <c r="M32" s="36">
        <v>1900</v>
      </c>
      <c r="N32" s="51">
        <f t="shared" si="9"/>
        <v>-1.0526315789473684E-2</v>
      </c>
      <c r="O32" s="36">
        <v>1800</v>
      </c>
      <c r="P32" s="51">
        <f t="shared" si="9"/>
        <v>4.4444444444444446E-2</v>
      </c>
      <c r="Q32" s="24">
        <v>15</v>
      </c>
      <c r="R32" s="17">
        <v>15</v>
      </c>
      <c r="S32" s="70">
        <f t="shared" si="8"/>
        <v>30</v>
      </c>
      <c r="T32" s="28"/>
    </row>
    <row r="33" spans="1:20" x14ac:dyDescent="0.25">
      <c r="A33" s="10" t="s">
        <v>2</v>
      </c>
      <c r="B33" s="12">
        <v>44104</v>
      </c>
      <c r="C33" s="36">
        <v>1000</v>
      </c>
      <c r="D33" s="37">
        <v>100</v>
      </c>
      <c r="E33" s="37">
        <v>100</v>
      </c>
      <c r="F33" s="37">
        <v>250</v>
      </c>
      <c r="G33" s="37">
        <v>50</v>
      </c>
      <c r="H33" s="37">
        <v>100</v>
      </c>
      <c r="I33" s="38">
        <v>100</v>
      </c>
      <c r="J33" s="39">
        <f t="shared" si="5"/>
        <v>1700</v>
      </c>
      <c r="K33" s="4">
        <v>600</v>
      </c>
      <c r="L33" s="47">
        <f t="shared" si="6"/>
        <v>2.8333333333333335</v>
      </c>
      <c r="M33" s="36">
        <v>1800</v>
      </c>
      <c r="N33" s="51">
        <f t="shared" si="9"/>
        <v>-5.5555555555555552E-2</v>
      </c>
      <c r="O33" s="36">
        <v>1600</v>
      </c>
      <c r="P33" s="51">
        <f t="shared" si="9"/>
        <v>6.25E-2</v>
      </c>
      <c r="Q33" s="24">
        <v>15</v>
      </c>
      <c r="R33" s="17">
        <v>15</v>
      </c>
      <c r="S33" s="70">
        <f t="shared" si="8"/>
        <v>30</v>
      </c>
      <c r="T33" s="28"/>
    </row>
    <row r="34" spans="1:20" x14ac:dyDescent="0.25">
      <c r="A34" s="10" t="s">
        <v>4</v>
      </c>
      <c r="B34" s="12"/>
      <c r="C34" s="36"/>
      <c r="D34" s="37"/>
      <c r="E34" s="37"/>
      <c r="F34" s="37"/>
      <c r="G34" s="37"/>
      <c r="H34" s="37"/>
      <c r="I34" s="38"/>
      <c r="J34" s="39" t="str">
        <f t="shared" si="5"/>
        <v/>
      </c>
      <c r="K34" s="4"/>
      <c r="L34" s="47" t="str">
        <f t="shared" si="6"/>
        <v/>
      </c>
      <c r="M34" s="36"/>
      <c r="N34" s="51" t="str">
        <f t="shared" si="9"/>
        <v/>
      </c>
      <c r="O34" s="36"/>
      <c r="P34" s="51" t="str">
        <f t="shared" si="9"/>
        <v/>
      </c>
      <c r="Q34" s="24"/>
      <c r="R34" s="17"/>
      <c r="S34" s="70" t="str">
        <f t="shared" si="8"/>
        <v/>
      </c>
      <c r="T34" s="28"/>
    </row>
    <row r="35" spans="1:20" x14ac:dyDescent="0.25">
      <c r="A35" s="10" t="s">
        <v>5</v>
      </c>
      <c r="B35" s="12"/>
      <c r="C35" s="36"/>
      <c r="D35" s="37"/>
      <c r="E35" s="37"/>
      <c r="F35" s="37"/>
      <c r="G35" s="37"/>
      <c r="H35" s="37"/>
      <c r="I35" s="38"/>
      <c r="J35" s="39" t="str">
        <f t="shared" si="5"/>
        <v/>
      </c>
      <c r="K35" s="4"/>
      <c r="L35" s="47" t="str">
        <f t="shared" si="6"/>
        <v/>
      </c>
      <c r="M35" s="36"/>
      <c r="N35" s="51" t="str">
        <f t="shared" si="9"/>
        <v/>
      </c>
      <c r="O35" s="36"/>
      <c r="P35" s="51" t="str">
        <f t="shared" si="9"/>
        <v/>
      </c>
      <c r="Q35" s="24"/>
      <c r="R35" s="17"/>
      <c r="S35" s="70" t="str">
        <f t="shared" si="8"/>
        <v/>
      </c>
      <c r="T35" s="28"/>
    </row>
    <row r="36" spans="1:20" x14ac:dyDescent="0.25">
      <c r="A36" s="10" t="s">
        <v>6</v>
      </c>
      <c r="B36" s="12"/>
      <c r="C36" s="36"/>
      <c r="D36" s="37"/>
      <c r="E36" s="37"/>
      <c r="F36" s="37"/>
      <c r="G36" s="37"/>
      <c r="H36" s="37"/>
      <c r="I36" s="38"/>
      <c r="J36" s="39" t="str">
        <f t="shared" si="5"/>
        <v/>
      </c>
      <c r="K36" s="4"/>
      <c r="L36" s="47" t="str">
        <f t="shared" si="6"/>
        <v/>
      </c>
      <c r="M36" s="36"/>
      <c r="N36" s="51" t="str">
        <f t="shared" si="9"/>
        <v/>
      </c>
      <c r="O36" s="36"/>
      <c r="P36" s="51" t="str">
        <f t="shared" si="9"/>
        <v/>
      </c>
      <c r="Q36" s="24"/>
      <c r="R36" s="17"/>
      <c r="S36" s="70" t="str">
        <f t="shared" si="8"/>
        <v/>
      </c>
      <c r="T36" s="28"/>
    </row>
    <row r="37" spans="1:20" ht="15.75" thickBot="1" x14ac:dyDescent="0.3">
      <c r="A37" s="18" t="s">
        <v>7</v>
      </c>
      <c r="B37" s="19"/>
      <c r="C37" s="40"/>
      <c r="D37" s="41"/>
      <c r="E37" s="41"/>
      <c r="F37" s="41"/>
      <c r="G37" s="41"/>
      <c r="H37" s="41"/>
      <c r="I37" s="42"/>
      <c r="J37" s="43" t="str">
        <f t="shared" si="5"/>
        <v/>
      </c>
      <c r="K37" s="20"/>
      <c r="L37" s="48" t="str">
        <f t="shared" si="6"/>
        <v/>
      </c>
      <c r="M37" s="40"/>
      <c r="N37" s="52" t="str">
        <f t="shared" si="9"/>
        <v/>
      </c>
      <c r="O37" s="40"/>
      <c r="P37" s="52" t="str">
        <f t="shared" si="9"/>
        <v/>
      </c>
      <c r="Q37" s="25"/>
      <c r="R37" s="21"/>
      <c r="S37" s="71" t="str">
        <f t="shared" si="8"/>
        <v/>
      </c>
      <c r="T37" s="29"/>
    </row>
    <row r="38" spans="1:20" ht="15.75" thickBot="1" x14ac:dyDescent="0.3">
      <c r="A38" s="264" t="s">
        <v>21</v>
      </c>
      <c r="B38" s="265"/>
      <c r="C38" s="54">
        <f t="shared" ref="C38:K38" si="10">SUM(C3:C37)</f>
        <v>35400</v>
      </c>
      <c r="D38" s="55">
        <f t="shared" si="10"/>
        <v>5050</v>
      </c>
      <c r="E38" s="55">
        <f t="shared" si="10"/>
        <v>4530</v>
      </c>
      <c r="F38" s="55">
        <f t="shared" si="10"/>
        <v>6350</v>
      </c>
      <c r="G38" s="55">
        <f t="shared" si="10"/>
        <v>2300</v>
      </c>
      <c r="H38" s="55">
        <f t="shared" si="10"/>
        <v>2750</v>
      </c>
      <c r="I38" s="56">
        <f t="shared" si="10"/>
        <v>2720</v>
      </c>
      <c r="J38" s="61">
        <f t="shared" si="10"/>
        <v>59100</v>
      </c>
      <c r="K38" s="74">
        <f t="shared" si="10"/>
        <v>20250</v>
      </c>
      <c r="L38" s="62">
        <f>J38/K38</f>
        <v>2.9185185185185185</v>
      </c>
      <c r="M38" s="68">
        <f>SUM(M3:M37)</f>
        <v>58500</v>
      </c>
      <c r="N38" s="53">
        <f>($J38-M38)/M38</f>
        <v>1.0256410256410256E-2</v>
      </c>
      <c r="O38" s="44">
        <f>SUM(O3:O37)</f>
        <v>58200</v>
      </c>
      <c r="P38" s="53">
        <f>($J38-O38)/O38</f>
        <v>1.5463917525773196E-2</v>
      </c>
      <c r="Q38" s="26">
        <f>SUM(Q3:Q37)</f>
        <v>450</v>
      </c>
      <c r="R38" s="14">
        <f>SUM(R3:R37)</f>
        <v>470</v>
      </c>
      <c r="S38" s="72">
        <f>SUM(S3:S37)</f>
        <v>920</v>
      </c>
      <c r="T38" s="63"/>
    </row>
    <row r="39" spans="1:20" ht="15.75" thickBot="1" x14ac:dyDescent="0.3">
      <c r="A39" s="291" t="s">
        <v>44</v>
      </c>
      <c r="B39" s="292"/>
      <c r="C39" s="266" t="s">
        <v>26</v>
      </c>
      <c r="D39" s="267"/>
      <c r="E39" s="267"/>
      <c r="F39" s="267"/>
      <c r="G39" s="267"/>
      <c r="H39" s="267"/>
      <c r="I39" s="267"/>
      <c r="J39" s="268"/>
      <c r="K39" s="273" t="s">
        <v>81</v>
      </c>
      <c r="L39" s="297" t="s">
        <v>82</v>
      </c>
      <c r="M39" s="277" t="s">
        <v>87</v>
      </c>
      <c r="N39" s="278"/>
      <c r="O39" s="278"/>
      <c r="P39" s="278"/>
      <c r="Q39" s="278"/>
      <c r="R39" s="279"/>
    </row>
    <row r="40" spans="1:20" x14ac:dyDescent="0.25">
      <c r="A40" s="293"/>
      <c r="B40" s="294"/>
      <c r="C40" s="57" t="s">
        <v>27</v>
      </c>
      <c r="D40" s="58" t="s">
        <v>28</v>
      </c>
      <c r="E40" s="58" t="s">
        <v>29</v>
      </c>
      <c r="F40" s="58" t="s">
        <v>30</v>
      </c>
      <c r="G40" s="58" t="s">
        <v>31</v>
      </c>
      <c r="H40" s="58" t="s">
        <v>32</v>
      </c>
      <c r="I40" s="58" t="s">
        <v>33</v>
      </c>
      <c r="J40" s="269">
        <f>J38/$J38</f>
        <v>1</v>
      </c>
      <c r="K40" s="274"/>
      <c r="L40" s="298"/>
      <c r="M40" s="137" t="s">
        <v>83</v>
      </c>
      <c r="N40" s="138" t="s">
        <v>86</v>
      </c>
      <c r="O40" s="280" t="s">
        <v>85</v>
      </c>
      <c r="P40" s="280"/>
      <c r="Q40" s="280" t="s">
        <v>84</v>
      </c>
      <c r="R40" s="281"/>
    </row>
    <row r="41" spans="1:20" ht="16.5" thickBot="1" x14ac:dyDescent="0.3">
      <c r="A41" s="295">
        <f>COUNTA(C3:C37)</f>
        <v>26</v>
      </c>
      <c r="B41" s="296"/>
      <c r="C41" s="59">
        <f>C38/$J38</f>
        <v>0.59898477157360408</v>
      </c>
      <c r="D41" s="60">
        <f t="shared" ref="D41:I41" si="11">D38/$J38</f>
        <v>8.5448392554991537E-2</v>
      </c>
      <c r="E41" s="60">
        <f t="shared" si="11"/>
        <v>7.66497461928934E-2</v>
      </c>
      <c r="F41" s="60">
        <f t="shared" si="11"/>
        <v>0.10744500846023688</v>
      </c>
      <c r="G41" s="60">
        <f t="shared" si="11"/>
        <v>3.8917089678510999E-2</v>
      </c>
      <c r="H41" s="60">
        <f t="shared" si="11"/>
        <v>4.6531302876480544E-2</v>
      </c>
      <c r="I41" s="60">
        <f t="shared" si="11"/>
        <v>4.6023688663282575E-2</v>
      </c>
      <c r="J41" s="270"/>
      <c r="K41" s="128">
        <f>AVERAGE(K3:K37)</f>
        <v>778.84615384615381</v>
      </c>
      <c r="L41" s="129">
        <f>L38</f>
        <v>2.9185185185185185</v>
      </c>
      <c r="M41" s="136">
        <f>S38</f>
        <v>920</v>
      </c>
      <c r="N41" s="135">
        <v>11</v>
      </c>
      <c r="O41" s="282">
        <f>M41*N41</f>
        <v>10120</v>
      </c>
      <c r="P41" s="282"/>
      <c r="Q41" s="283">
        <f>O41/J38</f>
        <v>0.17123519458544839</v>
      </c>
      <c r="R41" s="284"/>
    </row>
    <row r="59" spans="1:15" x14ac:dyDescent="0.25">
      <c r="A59" s="231" t="s">
        <v>35</v>
      </c>
      <c r="B59" s="231"/>
      <c r="C59" s="231"/>
      <c r="D59" s="231"/>
      <c r="E59" s="231"/>
      <c r="F59" s="231"/>
      <c r="G59" s="231"/>
      <c r="H59" s="231"/>
      <c r="I59" s="231"/>
      <c r="J59" s="231"/>
      <c r="L59" s="245" t="s">
        <v>88</v>
      </c>
      <c r="M59" s="245"/>
      <c r="N59" s="245"/>
      <c r="O59" s="245"/>
    </row>
    <row r="60" spans="1:15" x14ac:dyDescent="0.25">
      <c r="A60" s="6"/>
      <c r="B60" s="65" t="s">
        <v>27</v>
      </c>
      <c r="C60" s="65" t="s">
        <v>28</v>
      </c>
      <c r="D60" s="65" t="s">
        <v>29</v>
      </c>
      <c r="E60" s="65" t="s">
        <v>30</v>
      </c>
      <c r="F60" s="65" t="s">
        <v>31</v>
      </c>
      <c r="G60" s="65" t="s">
        <v>32</v>
      </c>
      <c r="H60" s="65" t="s">
        <v>33</v>
      </c>
      <c r="I60" s="65" t="s">
        <v>36</v>
      </c>
      <c r="J60" s="65" t="s">
        <v>37</v>
      </c>
      <c r="L60" s="139"/>
      <c r="M60" s="245" t="s">
        <v>90</v>
      </c>
      <c r="N60" s="245"/>
      <c r="O60" s="140" t="s">
        <v>89</v>
      </c>
    </row>
    <row r="61" spans="1:15" x14ac:dyDescent="0.25">
      <c r="A61" s="5" t="s">
        <v>3</v>
      </c>
      <c r="B61" s="64" t="e">
        <f t="shared" ref="B61:H67" si="12">AVERAGE(C3,C10,C17,C24,C31)</f>
        <v>#DIV/0!</v>
      </c>
      <c r="C61" s="37" t="e">
        <f t="shared" si="12"/>
        <v>#DIV/0!</v>
      </c>
      <c r="D61" s="37" t="e">
        <f t="shared" si="12"/>
        <v>#DIV/0!</v>
      </c>
      <c r="E61" s="37" t="e">
        <f t="shared" si="12"/>
        <v>#DIV/0!</v>
      </c>
      <c r="F61" s="37" t="e">
        <f t="shared" si="12"/>
        <v>#DIV/0!</v>
      </c>
      <c r="G61" s="37" t="e">
        <f t="shared" si="12"/>
        <v>#DIV/0!</v>
      </c>
      <c r="H61" s="37" t="e">
        <f t="shared" si="12"/>
        <v>#DIV/0!</v>
      </c>
      <c r="I61" s="66" t="str">
        <f>IFERROR(SUM(B61:H61),"")</f>
        <v/>
      </c>
      <c r="J61" s="67" t="str">
        <f>IFERROR(I61/$I$68,"")</f>
        <v/>
      </c>
      <c r="L61" s="139" t="s">
        <v>3</v>
      </c>
      <c r="M61" s="244" t="str">
        <f>IFERROR(AVERAGE(S31,S17,S10,S3),"")</f>
        <v/>
      </c>
      <c r="N61" s="244"/>
      <c r="O61" s="67" t="str">
        <f>IFERROR(M61/$M$68,"")</f>
        <v/>
      </c>
    </row>
    <row r="62" spans="1:15" x14ac:dyDescent="0.25">
      <c r="A62" s="5" t="s">
        <v>1</v>
      </c>
      <c r="B62" s="3">
        <f t="shared" si="12"/>
        <v>1200</v>
      </c>
      <c r="C62" s="37">
        <f t="shared" si="12"/>
        <v>150</v>
      </c>
      <c r="D62" s="37">
        <f t="shared" si="12"/>
        <v>30</v>
      </c>
      <c r="E62" s="37">
        <f t="shared" si="12"/>
        <v>300</v>
      </c>
      <c r="F62" s="37">
        <f t="shared" si="12"/>
        <v>50</v>
      </c>
      <c r="G62" s="37">
        <f t="shared" si="12"/>
        <v>50</v>
      </c>
      <c r="H62" s="37">
        <f t="shared" si="12"/>
        <v>100</v>
      </c>
      <c r="I62" s="66">
        <f t="shared" ref="I62:I67" si="13">IFERROR(SUM(B62:H62),"")</f>
        <v>1880</v>
      </c>
      <c r="J62" s="67">
        <f t="shared" ref="J62:J67" si="14">I62/$I$68</f>
        <v>0.13544668587896252</v>
      </c>
      <c r="L62" s="139" t="s">
        <v>1</v>
      </c>
      <c r="M62" s="244">
        <f t="shared" ref="M62:M67" si="15">IFERROR(AVERAGE(S32,S18,S11,S4),"")</f>
        <v>30</v>
      </c>
      <c r="N62" s="244"/>
      <c r="O62" s="67">
        <f t="shared" ref="O62:O67" si="16">IFERROR(M62/$M$68,"")</f>
        <v>0.13953488372093023</v>
      </c>
    </row>
    <row r="63" spans="1:15" x14ac:dyDescent="0.25">
      <c r="A63" s="5" t="s">
        <v>2</v>
      </c>
      <c r="B63" s="3">
        <f t="shared" si="12"/>
        <v>1000</v>
      </c>
      <c r="C63" s="37">
        <f t="shared" si="12"/>
        <v>100</v>
      </c>
      <c r="D63" s="37">
        <f t="shared" si="12"/>
        <v>100</v>
      </c>
      <c r="E63" s="37">
        <f t="shared" si="12"/>
        <v>250</v>
      </c>
      <c r="F63" s="37">
        <f t="shared" si="12"/>
        <v>50</v>
      </c>
      <c r="G63" s="37">
        <f t="shared" si="12"/>
        <v>100</v>
      </c>
      <c r="H63" s="37">
        <f t="shared" si="12"/>
        <v>100</v>
      </c>
      <c r="I63" s="66">
        <f t="shared" si="13"/>
        <v>1700</v>
      </c>
      <c r="J63" s="67">
        <f t="shared" si="14"/>
        <v>0.12247838616714697</v>
      </c>
      <c r="L63" s="139" t="s">
        <v>2</v>
      </c>
      <c r="M63" s="244">
        <f t="shared" si="15"/>
        <v>30</v>
      </c>
      <c r="N63" s="244"/>
      <c r="O63" s="67">
        <f t="shared" si="16"/>
        <v>0.13953488372093023</v>
      </c>
    </row>
    <row r="64" spans="1:15" x14ac:dyDescent="0.25">
      <c r="A64" s="5" t="s">
        <v>4</v>
      </c>
      <c r="B64" s="3">
        <f t="shared" si="12"/>
        <v>1200</v>
      </c>
      <c r="C64" s="37">
        <f t="shared" si="12"/>
        <v>150</v>
      </c>
      <c r="D64" s="37">
        <f t="shared" si="12"/>
        <v>130</v>
      </c>
      <c r="E64" s="37">
        <f t="shared" si="12"/>
        <v>300</v>
      </c>
      <c r="F64" s="37">
        <f t="shared" si="12"/>
        <v>40</v>
      </c>
      <c r="G64" s="37">
        <f t="shared" si="12"/>
        <v>80</v>
      </c>
      <c r="H64" s="37">
        <f t="shared" si="12"/>
        <v>100</v>
      </c>
      <c r="I64" s="66">
        <f t="shared" si="13"/>
        <v>2000</v>
      </c>
      <c r="J64" s="67">
        <f t="shared" si="14"/>
        <v>0.14409221902017291</v>
      </c>
      <c r="L64" s="139" t="s">
        <v>4</v>
      </c>
      <c r="M64" s="244">
        <f t="shared" si="15"/>
        <v>35</v>
      </c>
      <c r="N64" s="244"/>
      <c r="O64" s="67">
        <f t="shared" si="16"/>
        <v>0.16279069767441862</v>
      </c>
    </row>
    <row r="65" spans="1:15" x14ac:dyDescent="0.25">
      <c r="A65" s="5" t="s">
        <v>5</v>
      </c>
      <c r="B65" s="3">
        <f t="shared" si="12"/>
        <v>1400</v>
      </c>
      <c r="C65" s="37">
        <f t="shared" si="12"/>
        <v>200</v>
      </c>
      <c r="D65" s="37">
        <f t="shared" si="12"/>
        <v>90</v>
      </c>
      <c r="E65" s="37">
        <f t="shared" si="12"/>
        <v>400</v>
      </c>
      <c r="F65" s="37">
        <f t="shared" si="12"/>
        <v>60</v>
      </c>
      <c r="G65" s="37">
        <f t="shared" si="12"/>
        <v>120</v>
      </c>
      <c r="H65" s="37">
        <f t="shared" si="12"/>
        <v>100</v>
      </c>
      <c r="I65" s="66">
        <f t="shared" si="13"/>
        <v>2370</v>
      </c>
      <c r="J65" s="67">
        <f t="shared" si="14"/>
        <v>0.1707492795389049</v>
      </c>
      <c r="L65" s="139" t="s">
        <v>5</v>
      </c>
      <c r="M65" s="244">
        <f t="shared" si="15"/>
        <v>40</v>
      </c>
      <c r="N65" s="244"/>
      <c r="O65" s="67">
        <f t="shared" si="16"/>
        <v>0.18604651162790697</v>
      </c>
    </row>
    <row r="66" spans="1:15" x14ac:dyDescent="0.25">
      <c r="A66" s="5" t="s">
        <v>6</v>
      </c>
      <c r="B66" s="3">
        <f t="shared" si="12"/>
        <v>1500</v>
      </c>
      <c r="C66" s="37">
        <f t="shared" si="12"/>
        <v>250</v>
      </c>
      <c r="D66" s="37">
        <f t="shared" si="12"/>
        <v>300</v>
      </c>
      <c r="E66" s="37">
        <f t="shared" si="12"/>
        <v>150</v>
      </c>
      <c r="F66" s="37">
        <f t="shared" si="12"/>
        <v>150</v>
      </c>
      <c r="G66" s="37">
        <f t="shared" si="12"/>
        <v>180</v>
      </c>
      <c r="H66" s="37">
        <f t="shared" si="12"/>
        <v>150</v>
      </c>
      <c r="I66" s="66">
        <f t="shared" si="13"/>
        <v>2680</v>
      </c>
      <c r="J66" s="67">
        <f t="shared" si="14"/>
        <v>0.1930835734870317</v>
      </c>
      <c r="L66" s="139" t="s">
        <v>6</v>
      </c>
      <c r="M66" s="244">
        <f t="shared" si="15"/>
        <v>40</v>
      </c>
      <c r="N66" s="244"/>
      <c r="O66" s="67">
        <f t="shared" si="16"/>
        <v>0.18604651162790697</v>
      </c>
    </row>
    <row r="67" spans="1:15" x14ac:dyDescent="0.25">
      <c r="A67" s="5" t="s">
        <v>7</v>
      </c>
      <c r="B67" s="3">
        <f t="shared" si="12"/>
        <v>2000</v>
      </c>
      <c r="C67" s="37">
        <f t="shared" si="12"/>
        <v>350</v>
      </c>
      <c r="D67" s="37">
        <f t="shared" si="12"/>
        <v>450</v>
      </c>
      <c r="E67" s="37">
        <f t="shared" si="12"/>
        <v>50</v>
      </c>
      <c r="F67" s="37">
        <f t="shared" si="12"/>
        <v>200</v>
      </c>
      <c r="G67" s="37">
        <f t="shared" si="12"/>
        <v>120</v>
      </c>
      <c r="H67" s="37">
        <f t="shared" si="12"/>
        <v>80</v>
      </c>
      <c r="I67" s="66">
        <f t="shared" si="13"/>
        <v>3250</v>
      </c>
      <c r="J67" s="67">
        <f t="shared" si="14"/>
        <v>0.23414985590778098</v>
      </c>
      <c r="L67" s="139" t="s">
        <v>7</v>
      </c>
      <c r="M67" s="244">
        <f t="shared" si="15"/>
        <v>40</v>
      </c>
      <c r="N67" s="244"/>
      <c r="O67" s="67">
        <f t="shared" si="16"/>
        <v>0.18604651162790697</v>
      </c>
    </row>
    <row r="68" spans="1:15" x14ac:dyDescent="0.25">
      <c r="A68" s="2"/>
      <c r="B68" s="45"/>
      <c r="I68" s="66">
        <f>SUM(I61:I67)</f>
        <v>13880</v>
      </c>
      <c r="J68" s="67">
        <f>SUM(J61:J67)</f>
        <v>1</v>
      </c>
      <c r="M68" s="244">
        <f>SUM(M61:N67)</f>
        <v>215</v>
      </c>
      <c r="N68" s="244"/>
    </row>
  </sheetData>
  <mergeCells count="43">
    <mergeCell ref="M66:N66"/>
    <mergeCell ref="M67:N67"/>
    <mergeCell ref="M68:N68"/>
    <mergeCell ref="M60:N60"/>
    <mergeCell ref="M61:N61"/>
    <mergeCell ref="M62:N62"/>
    <mergeCell ref="M63:N63"/>
    <mergeCell ref="M64:N64"/>
    <mergeCell ref="M65:N65"/>
    <mergeCell ref="A59:J59"/>
    <mergeCell ref="K39:K40"/>
    <mergeCell ref="L39:L40"/>
    <mergeCell ref="M39:R39"/>
    <mergeCell ref="O40:P40"/>
    <mergeCell ref="Q40:R40"/>
    <mergeCell ref="O41:P41"/>
    <mergeCell ref="Q41:R41"/>
    <mergeCell ref="L59:O59"/>
    <mergeCell ref="T1:T2"/>
    <mergeCell ref="A2:B2"/>
    <mergeCell ref="A38:B38"/>
    <mergeCell ref="A39:B40"/>
    <mergeCell ref="C39:J39"/>
    <mergeCell ref="J40:J41"/>
    <mergeCell ref="A41:B41"/>
    <mergeCell ref="N1:N2"/>
    <mergeCell ref="O1:O2"/>
    <mergeCell ref="P1:P2"/>
    <mergeCell ref="Q1:Q2"/>
    <mergeCell ref="R1:R2"/>
    <mergeCell ref="S1:S2"/>
    <mergeCell ref="H1:H2"/>
    <mergeCell ref="I1:I2"/>
    <mergeCell ref="J1:J2"/>
    <mergeCell ref="K1:K2"/>
    <mergeCell ref="L1:L2"/>
    <mergeCell ref="M1:M2"/>
    <mergeCell ref="A1:B1"/>
    <mergeCell ref="C1:C2"/>
    <mergeCell ref="D1:D2"/>
    <mergeCell ref="E1:E2"/>
    <mergeCell ref="F1:F2"/>
    <mergeCell ref="G1:G2"/>
  </mergeCells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B1D37-D178-4974-9CF3-023BFEBB6D7D}">
  <dimension ref="A1:T68"/>
  <sheetViews>
    <sheetView topLeftCell="A22" workbookViewId="0">
      <selection activeCell="L59" sqref="L59:O68"/>
    </sheetView>
  </sheetViews>
  <sheetFormatPr baseColWidth="10" defaultRowHeight="15" x14ac:dyDescent="0.25"/>
  <cols>
    <col min="1" max="1" width="10.85546875" style="1"/>
    <col min="2" max="2" width="10.85546875" style="2"/>
    <col min="3" max="10" width="10.85546875" style="45"/>
    <col min="12" max="13" width="10.85546875" style="45"/>
    <col min="14" max="14" width="10.85546875" style="49"/>
    <col min="15" max="15" width="10.85546875" style="45"/>
    <col min="16" max="16" width="10.85546875" style="49"/>
    <col min="17" max="19" width="14.5703125" customWidth="1"/>
    <col min="20" max="20" width="58.42578125" customWidth="1"/>
  </cols>
  <sheetData>
    <row r="1" spans="1:20" ht="14.45" customHeight="1" x14ac:dyDescent="0.25">
      <c r="A1" s="258">
        <v>2020</v>
      </c>
      <c r="B1" s="259"/>
      <c r="C1" s="248" t="s">
        <v>8</v>
      </c>
      <c r="D1" s="252" t="s">
        <v>9</v>
      </c>
      <c r="E1" s="252" t="s">
        <v>10</v>
      </c>
      <c r="F1" s="252" t="s">
        <v>11</v>
      </c>
      <c r="G1" s="252" t="s">
        <v>12</v>
      </c>
      <c r="H1" s="252" t="s">
        <v>13</v>
      </c>
      <c r="I1" s="254" t="s">
        <v>14</v>
      </c>
      <c r="J1" s="248" t="s">
        <v>15</v>
      </c>
      <c r="K1" s="256" t="s">
        <v>19</v>
      </c>
      <c r="L1" s="254" t="s">
        <v>20</v>
      </c>
      <c r="M1" s="248" t="s">
        <v>22</v>
      </c>
      <c r="N1" s="246" t="s">
        <v>23</v>
      </c>
      <c r="O1" s="248" t="s">
        <v>24</v>
      </c>
      <c r="P1" s="246" t="s">
        <v>23</v>
      </c>
      <c r="Q1" s="250" t="s">
        <v>16</v>
      </c>
      <c r="R1" s="271" t="s">
        <v>17</v>
      </c>
      <c r="S1" s="246" t="s">
        <v>18</v>
      </c>
      <c r="T1" s="260" t="s">
        <v>34</v>
      </c>
    </row>
    <row r="2" spans="1:20" ht="15.75" thickBot="1" x14ac:dyDescent="0.3">
      <c r="A2" s="262" t="s">
        <v>49</v>
      </c>
      <c r="B2" s="263"/>
      <c r="C2" s="249"/>
      <c r="D2" s="253"/>
      <c r="E2" s="253"/>
      <c r="F2" s="253"/>
      <c r="G2" s="253"/>
      <c r="H2" s="253"/>
      <c r="I2" s="255"/>
      <c r="J2" s="249"/>
      <c r="K2" s="257"/>
      <c r="L2" s="255"/>
      <c r="M2" s="249"/>
      <c r="N2" s="247"/>
      <c r="O2" s="249"/>
      <c r="P2" s="247"/>
      <c r="Q2" s="251"/>
      <c r="R2" s="272"/>
      <c r="S2" s="247"/>
      <c r="T2" s="261"/>
    </row>
    <row r="3" spans="1:20" x14ac:dyDescent="0.25">
      <c r="A3" s="8" t="s">
        <v>3</v>
      </c>
      <c r="B3" s="9"/>
      <c r="C3" s="32"/>
      <c r="D3" s="33"/>
      <c r="E3" s="33"/>
      <c r="F3" s="33"/>
      <c r="G3" s="33"/>
      <c r="H3" s="33"/>
      <c r="I3" s="34"/>
      <c r="J3" s="35" t="str">
        <f t="shared" ref="J3:J9" si="0">IF(SUM(C3:I3)=0,"",SUM(C3:I3))</f>
        <v/>
      </c>
      <c r="K3" s="15"/>
      <c r="L3" s="46" t="str">
        <f t="shared" ref="L3:L9" si="1">IF(J3="","",J3/K3)</f>
        <v/>
      </c>
      <c r="M3" s="32"/>
      <c r="N3" s="50" t="str">
        <f t="shared" ref="N3:P9" si="2">IF(J3="","",($J3-M3)/M3)</f>
        <v/>
      </c>
      <c r="O3" s="32"/>
      <c r="P3" s="50" t="str">
        <f t="shared" si="2"/>
        <v/>
      </c>
      <c r="Q3" s="23"/>
      <c r="R3" s="16"/>
      <c r="S3" s="69" t="str">
        <f t="shared" ref="S3:S4" si="3">IF(SUM(Q3:R3)=0,"",SUM(Q3:R3))</f>
        <v/>
      </c>
      <c r="T3" s="27"/>
    </row>
    <row r="4" spans="1:20" x14ac:dyDescent="0.25">
      <c r="A4" s="10" t="s">
        <v>1</v>
      </c>
      <c r="B4" s="12"/>
      <c r="C4" s="36"/>
      <c r="D4" s="37"/>
      <c r="E4" s="37"/>
      <c r="F4" s="37"/>
      <c r="G4" s="37"/>
      <c r="H4" s="37"/>
      <c r="I4" s="38"/>
      <c r="J4" s="39" t="str">
        <f t="shared" si="0"/>
        <v/>
      </c>
      <c r="K4" s="4"/>
      <c r="L4" s="47" t="str">
        <f t="shared" si="1"/>
        <v/>
      </c>
      <c r="M4" s="36"/>
      <c r="N4" s="51" t="str">
        <f t="shared" si="2"/>
        <v/>
      </c>
      <c r="O4" s="36"/>
      <c r="P4" s="51" t="str">
        <f t="shared" si="2"/>
        <v/>
      </c>
      <c r="Q4" s="24"/>
      <c r="R4" s="17"/>
      <c r="S4" s="70" t="str">
        <f t="shared" si="3"/>
        <v/>
      </c>
      <c r="T4" s="28"/>
    </row>
    <row r="5" spans="1:20" x14ac:dyDescent="0.25">
      <c r="A5" s="10" t="s">
        <v>2</v>
      </c>
      <c r="B5" s="12"/>
      <c r="C5" s="36"/>
      <c r="D5" s="37"/>
      <c r="E5" s="37"/>
      <c r="F5" s="37"/>
      <c r="G5" s="37"/>
      <c r="H5" s="37"/>
      <c r="I5" s="38"/>
      <c r="J5" s="39" t="str">
        <f t="shared" si="0"/>
        <v/>
      </c>
      <c r="K5" s="4"/>
      <c r="L5" s="47" t="str">
        <f t="shared" si="1"/>
        <v/>
      </c>
      <c r="M5" s="36"/>
      <c r="N5" s="51" t="str">
        <f t="shared" si="2"/>
        <v/>
      </c>
      <c r="O5" s="36"/>
      <c r="P5" s="51" t="str">
        <f t="shared" si="2"/>
        <v/>
      </c>
      <c r="Q5" s="24"/>
      <c r="R5" s="17"/>
      <c r="S5" s="70" t="str">
        <f>IF(SUM(Q5:R5)=0,"",SUM(Q5:R5))</f>
        <v/>
      </c>
      <c r="T5" s="28"/>
    </row>
    <row r="6" spans="1:20" x14ac:dyDescent="0.25">
      <c r="A6" s="10" t="s">
        <v>4</v>
      </c>
      <c r="B6" s="12">
        <v>37530</v>
      </c>
      <c r="C6" s="36">
        <v>1200</v>
      </c>
      <c r="D6" s="37">
        <v>150</v>
      </c>
      <c r="E6" s="37">
        <v>130</v>
      </c>
      <c r="F6" s="37">
        <v>300</v>
      </c>
      <c r="G6" s="37">
        <v>40</v>
      </c>
      <c r="H6" s="37">
        <v>80</v>
      </c>
      <c r="I6" s="38">
        <v>100</v>
      </c>
      <c r="J6" s="39">
        <f t="shared" si="0"/>
        <v>2000</v>
      </c>
      <c r="K6" s="4">
        <v>700</v>
      </c>
      <c r="L6" s="47">
        <f t="shared" si="1"/>
        <v>2.8571428571428572</v>
      </c>
      <c r="M6" s="36">
        <v>1900</v>
      </c>
      <c r="N6" s="51">
        <f t="shared" si="2"/>
        <v>5.2631578947368418E-2</v>
      </c>
      <c r="O6" s="36">
        <v>2100</v>
      </c>
      <c r="P6" s="51">
        <f t="shared" si="2"/>
        <v>-4.7619047619047616E-2</v>
      </c>
      <c r="Q6" s="24">
        <v>15</v>
      </c>
      <c r="R6" s="17">
        <v>20</v>
      </c>
      <c r="S6" s="70">
        <f t="shared" ref="S6:S11" si="4">IF(SUM(Q6:R6)=0,"",SUM(Q6:R6))</f>
        <v>35</v>
      </c>
      <c r="T6" s="28"/>
    </row>
    <row r="7" spans="1:20" x14ac:dyDescent="0.25">
      <c r="A7" s="10" t="s">
        <v>5</v>
      </c>
      <c r="B7" s="12">
        <v>37531</v>
      </c>
      <c r="C7" s="36">
        <v>1400</v>
      </c>
      <c r="D7" s="37">
        <v>200</v>
      </c>
      <c r="E7" s="37">
        <v>90</v>
      </c>
      <c r="F7" s="37">
        <v>400</v>
      </c>
      <c r="G7" s="37">
        <v>60</v>
      </c>
      <c r="H7" s="37">
        <v>120</v>
      </c>
      <c r="I7" s="38">
        <v>100</v>
      </c>
      <c r="J7" s="39">
        <f t="shared" si="0"/>
        <v>2370</v>
      </c>
      <c r="K7" s="4">
        <v>800</v>
      </c>
      <c r="L7" s="47">
        <f t="shared" si="1"/>
        <v>2.9624999999999999</v>
      </c>
      <c r="M7" s="36">
        <v>2200</v>
      </c>
      <c r="N7" s="51">
        <f t="shared" si="2"/>
        <v>7.7272727272727271E-2</v>
      </c>
      <c r="O7" s="36">
        <v>2300</v>
      </c>
      <c r="P7" s="51">
        <f t="shared" si="2"/>
        <v>3.0434782608695653E-2</v>
      </c>
      <c r="Q7" s="24">
        <v>20</v>
      </c>
      <c r="R7" s="17">
        <v>20</v>
      </c>
      <c r="S7" s="70">
        <f t="shared" si="4"/>
        <v>40</v>
      </c>
      <c r="T7" s="28"/>
    </row>
    <row r="8" spans="1:20" x14ac:dyDescent="0.25">
      <c r="A8" s="10" t="s">
        <v>6</v>
      </c>
      <c r="B8" s="12">
        <v>37532</v>
      </c>
      <c r="C8" s="36">
        <v>1500</v>
      </c>
      <c r="D8" s="37">
        <v>250</v>
      </c>
      <c r="E8" s="37">
        <v>300</v>
      </c>
      <c r="F8" s="37">
        <v>150</v>
      </c>
      <c r="G8" s="37">
        <v>150</v>
      </c>
      <c r="H8" s="37">
        <v>180</v>
      </c>
      <c r="I8" s="38">
        <v>150</v>
      </c>
      <c r="J8" s="39">
        <f t="shared" si="0"/>
        <v>2680</v>
      </c>
      <c r="K8" s="4">
        <v>900</v>
      </c>
      <c r="L8" s="47">
        <f t="shared" si="1"/>
        <v>2.9777777777777779</v>
      </c>
      <c r="M8" s="36">
        <v>2800</v>
      </c>
      <c r="N8" s="51">
        <f t="shared" si="2"/>
        <v>-4.2857142857142858E-2</v>
      </c>
      <c r="O8" s="36">
        <v>2700</v>
      </c>
      <c r="P8" s="51">
        <f t="shared" si="2"/>
        <v>-7.4074074074074077E-3</v>
      </c>
      <c r="Q8" s="24">
        <v>20</v>
      </c>
      <c r="R8" s="17">
        <v>20</v>
      </c>
      <c r="S8" s="70">
        <f t="shared" si="4"/>
        <v>40</v>
      </c>
      <c r="T8" s="28"/>
    </row>
    <row r="9" spans="1:20" ht="15.75" thickBot="1" x14ac:dyDescent="0.3">
      <c r="A9" s="18" t="s">
        <v>7</v>
      </c>
      <c r="B9" s="19">
        <v>37533</v>
      </c>
      <c r="C9" s="40">
        <v>2000</v>
      </c>
      <c r="D9" s="41">
        <v>350</v>
      </c>
      <c r="E9" s="41">
        <v>450</v>
      </c>
      <c r="F9" s="41">
        <v>50</v>
      </c>
      <c r="G9" s="41">
        <v>200</v>
      </c>
      <c r="H9" s="41">
        <v>120</v>
      </c>
      <c r="I9" s="42">
        <v>80</v>
      </c>
      <c r="J9" s="43">
        <f t="shared" si="0"/>
        <v>3250</v>
      </c>
      <c r="K9" s="20">
        <v>1100</v>
      </c>
      <c r="L9" s="48">
        <f t="shared" si="1"/>
        <v>2.9545454545454546</v>
      </c>
      <c r="M9" s="40">
        <v>3100</v>
      </c>
      <c r="N9" s="52">
        <f t="shared" si="2"/>
        <v>4.8387096774193547E-2</v>
      </c>
      <c r="O9" s="40">
        <v>3200</v>
      </c>
      <c r="P9" s="52">
        <f t="shared" si="2"/>
        <v>1.5625E-2</v>
      </c>
      <c r="Q9" s="25">
        <v>20</v>
      </c>
      <c r="R9" s="21">
        <v>20</v>
      </c>
      <c r="S9" s="71">
        <f t="shared" si="4"/>
        <v>40</v>
      </c>
      <c r="T9" s="29"/>
    </row>
    <row r="10" spans="1:20" x14ac:dyDescent="0.25">
      <c r="A10" s="8" t="s">
        <v>3</v>
      </c>
      <c r="B10" s="9">
        <v>37534</v>
      </c>
      <c r="C10" s="32"/>
      <c r="D10" s="33"/>
      <c r="E10" s="33"/>
      <c r="F10" s="33"/>
      <c r="G10" s="33"/>
      <c r="H10" s="33"/>
      <c r="I10" s="34"/>
      <c r="J10" s="35" t="str">
        <f>IF(SUM(C10:I10)=0,"",SUM(C10:I10))</f>
        <v/>
      </c>
      <c r="K10" s="15"/>
      <c r="L10" s="46" t="str">
        <f>IF(J10="","",J10/K10)</f>
        <v/>
      </c>
      <c r="M10" s="32"/>
      <c r="N10" s="50" t="str">
        <f>IF(J10="","",($J10-M10)/M10)</f>
        <v/>
      </c>
      <c r="O10" s="32"/>
      <c r="P10" s="50" t="str">
        <f>IF(L10="","",($J10-O10)/O10)</f>
        <v/>
      </c>
      <c r="Q10" s="23"/>
      <c r="R10" s="16"/>
      <c r="S10" s="69" t="str">
        <f t="shared" si="4"/>
        <v/>
      </c>
      <c r="T10" s="27"/>
    </row>
    <row r="11" spans="1:20" x14ac:dyDescent="0.25">
      <c r="A11" s="10" t="s">
        <v>1</v>
      </c>
      <c r="B11" s="12">
        <v>37535</v>
      </c>
      <c r="C11" s="36">
        <v>1200</v>
      </c>
      <c r="D11" s="37">
        <v>150</v>
      </c>
      <c r="E11" s="37">
        <v>30</v>
      </c>
      <c r="F11" s="37">
        <v>300</v>
      </c>
      <c r="G11" s="37">
        <v>50</v>
      </c>
      <c r="H11" s="37">
        <v>50</v>
      </c>
      <c r="I11" s="38">
        <v>100</v>
      </c>
      <c r="J11" s="39">
        <f t="shared" ref="J11:J37" si="5">IF(SUM(C11:I11)=0,"",SUM(C11:I11))</f>
        <v>1880</v>
      </c>
      <c r="K11" s="4">
        <v>650</v>
      </c>
      <c r="L11" s="47">
        <f t="shared" ref="L11:L37" si="6">IF(J11="","",J11/K11)</f>
        <v>2.8923076923076922</v>
      </c>
      <c r="M11" s="36">
        <v>1900</v>
      </c>
      <c r="N11" s="51">
        <f t="shared" ref="N11:P26" si="7">IF(J11="","",($J11-M11)/M11)</f>
        <v>-1.0526315789473684E-2</v>
      </c>
      <c r="O11" s="36">
        <v>1800</v>
      </c>
      <c r="P11" s="51">
        <f t="shared" si="7"/>
        <v>4.4444444444444446E-2</v>
      </c>
      <c r="Q11" s="24">
        <v>15</v>
      </c>
      <c r="R11" s="17">
        <v>15</v>
      </c>
      <c r="S11" s="70">
        <f t="shared" si="4"/>
        <v>30</v>
      </c>
      <c r="T11" s="28"/>
    </row>
    <row r="12" spans="1:20" x14ac:dyDescent="0.25">
      <c r="A12" s="10" t="s">
        <v>2</v>
      </c>
      <c r="B12" s="12">
        <v>37536</v>
      </c>
      <c r="C12" s="36">
        <v>1000</v>
      </c>
      <c r="D12" s="37">
        <v>100</v>
      </c>
      <c r="E12" s="37">
        <v>100</v>
      </c>
      <c r="F12" s="37">
        <v>250</v>
      </c>
      <c r="G12" s="37">
        <v>50</v>
      </c>
      <c r="H12" s="37">
        <v>100</v>
      </c>
      <c r="I12" s="38">
        <v>100</v>
      </c>
      <c r="J12" s="39">
        <f t="shared" si="5"/>
        <v>1700</v>
      </c>
      <c r="K12" s="4">
        <v>600</v>
      </c>
      <c r="L12" s="47">
        <f t="shared" si="6"/>
        <v>2.8333333333333335</v>
      </c>
      <c r="M12" s="36">
        <v>1800</v>
      </c>
      <c r="N12" s="51">
        <f t="shared" si="7"/>
        <v>-5.5555555555555552E-2</v>
      </c>
      <c r="O12" s="36">
        <v>1600</v>
      </c>
      <c r="P12" s="51">
        <f t="shared" si="7"/>
        <v>6.25E-2</v>
      </c>
      <c r="Q12" s="24">
        <v>15</v>
      </c>
      <c r="R12" s="17">
        <v>15</v>
      </c>
      <c r="S12" s="70">
        <f>IF(SUM(Q12:R12)=0,"",SUM(Q12:R12))</f>
        <v>30</v>
      </c>
      <c r="T12" s="28"/>
    </row>
    <row r="13" spans="1:20" x14ac:dyDescent="0.25">
      <c r="A13" s="10" t="s">
        <v>4</v>
      </c>
      <c r="B13" s="12">
        <v>37537</v>
      </c>
      <c r="C13" s="36">
        <v>1200</v>
      </c>
      <c r="D13" s="37">
        <v>150</v>
      </c>
      <c r="E13" s="37">
        <v>130</v>
      </c>
      <c r="F13" s="37">
        <v>300</v>
      </c>
      <c r="G13" s="37">
        <v>40</v>
      </c>
      <c r="H13" s="37">
        <v>80</v>
      </c>
      <c r="I13" s="38">
        <v>100</v>
      </c>
      <c r="J13" s="39">
        <f t="shared" si="5"/>
        <v>2000</v>
      </c>
      <c r="K13" s="4">
        <v>700</v>
      </c>
      <c r="L13" s="47">
        <f t="shared" si="6"/>
        <v>2.8571428571428572</v>
      </c>
      <c r="M13" s="36">
        <v>1900</v>
      </c>
      <c r="N13" s="51">
        <f t="shared" si="7"/>
        <v>5.2631578947368418E-2</v>
      </c>
      <c r="O13" s="36">
        <v>2100</v>
      </c>
      <c r="P13" s="51">
        <f t="shared" si="7"/>
        <v>-4.7619047619047616E-2</v>
      </c>
      <c r="Q13" s="24">
        <v>15</v>
      </c>
      <c r="R13" s="17">
        <v>20</v>
      </c>
      <c r="S13" s="70">
        <f t="shared" ref="S13:S37" si="8">IF(SUM(Q13:R13)=0,"",SUM(Q13:R13))</f>
        <v>35</v>
      </c>
      <c r="T13" s="28"/>
    </row>
    <row r="14" spans="1:20" x14ac:dyDescent="0.25">
      <c r="A14" s="10" t="s">
        <v>5</v>
      </c>
      <c r="B14" s="12">
        <v>37538</v>
      </c>
      <c r="C14" s="36">
        <v>1400</v>
      </c>
      <c r="D14" s="37">
        <v>200</v>
      </c>
      <c r="E14" s="37">
        <v>90</v>
      </c>
      <c r="F14" s="37">
        <v>400</v>
      </c>
      <c r="G14" s="37">
        <v>60</v>
      </c>
      <c r="H14" s="37">
        <v>120</v>
      </c>
      <c r="I14" s="38">
        <v>100</v>
      </c>
      <c r="J14" s="39">
        <f t="shared" si="5"/>
        <v>2370</v>
      </c>
      <c r="K14" s="4">
        <v>800</v>
      </c>
      <c r="L14" s="47">
        <f t="shared" si="6"/>
        <v>2.9624999999999999</v>
      </c>
      <c r="M14" s="36">
        <v>2200</v>
      </c>
      <c r="N14" s="51">
        <f t="shared" si="7"/>
        <v>7.7272727272727271E-2</v>
      </c>
      <c r="O14" s="36">
        <v>2300</v>
      </c>
      <c r="P14" s="51">
        <f t="shared" si="7"/>
        <v>3.0434782608695653E-2</v>
      </c>
      <c r="Q14" s="24">
        <v>20</v>
      </c>
      <c r="R14" s="17">
        <v>20</v>
      </c>
      <c r="S14" s="70">
        <f t="shared" si="8"/>
        <v>40</v>
      </c>
      <c r="T14" s="28"/>
    </row>
    <row r="15" spans="1:20" x14ac:dyDescent="0.25">
      <c r="A15" s="10" t="s">
        <v>6</v>
      </c>
      <c r="B15" s="12">
        <v>37539</v>
      </c>
      <c r="C15" s="36">
        <v>1500</v>
      </c>
      <c r="D15" s="37">
        <v>250</v>
      </c>
      <c r="E15" s="37">
        <v>300</v>
      </c>
      <c r="F15" s="37">
        <v>150</v>
      </c>
      <c r="G15" s="37">
        <v>150</v>
      </c>
      <c r="H15" s="37">
        <v>180</v>
      </c>
      <c r="I15" s="38">
        <v>150</v>
      </c>
      <c r="J15" s="39">
        <f t="shared" si="5"/>
        <v>2680</v>
      </c>
      <c r="K15" s="4">
        <v>900</v>
      </c>
      <c r="L15" s="47">
        <f t="shared" si="6"/>
        <v>2.9777777777777779</v>
      </c>
      <c r="M15" s="36">
        <v>2800</v>
      </c>
      <c r="N15" s="51">
        <f t="shared" si="7"/>
        <v>-4.2857142857142858E-2</v>
      </c>
      <c r="O15" s="36">
        <v>2700</v>
      </c>
      <c r="P15" s="51">
        <f t="shared" si="7"/>
        <v>-7.4074074074074077E-3</v>
      </c>
      <c r="Q15" s="24">
        <v>20</v>
      </c>
      <c r="R15" s="17">
        <v>20</v>
      </c>
      <c r="S15" s="70">
        <f t="shared" si="8"/>
        <v>40</v>
      </c>
      <c r="T15" s="28"/>
    </row>
    <row r="16" spans="1:20" ht="15.75" thickBot="1" x14ac:dyDescent="0.3">
      <c r="A16" s="18" t="s">
        <v>7</v>
      </c>
      <c r="B16" s="19">
        <v>37540</v>
      </c>
      <c r="C16" s="40">
        <v>2000</v>
      </c>
      <c r="D16" s="41">
        <v>350</v>
      </c>
      <c r="E16" s="41">
        <v>450</v>
      </c>
      <c r="F16" s="41">
        <v>50</v>
      </c>
      <c r="G16" s="41">
        <v>200</v>
      </c>
      <c r="H16" s="41">
        <v>120</v>
      </c>
      <c r="I16" s="42">
        <v>80</v>
      </c>
      <c r="J16" s="43">
        <f t="shared" si="5"/>
        <v>3250</v>
      </c>
      <c r="K16" s="20">
        <v>1100</v>
      </c>
      <c r="L16" s="48">
        <f t="shared" si="6"/>
        <v>2.9545454545454546</v>
      </c>
      <c r="M16" s="40">
        <v>3100</v>
      </c>
      <c r="N16" s="52">
        <f t="shared" si="7"/>
        <v>4.8387096774193547E-2</v>
      </c>
      <c r="O16" s="40">
        <v>3200</v>
      </c>
      <c r="P16" s="52">
        <f t="shared" si="7"/>
        <v>1.5625E-2</v>
      </c>
      <c r="Q16" s="25">
        <v>20</v>
      </c>
      <c r="R16" s="21">
        <v>20</v>
      </c>
      <c r="S16" s="71">
        <f t="shared" si="8"/>
        <v>40</v>
      </c>
      <c r="T16" s="29"/>
    </row>
    <row r="17" spans="1:20" x14ac:dyDescent="0.25">
      <c r="A17" s="8" t="s">
        <v>3</v>
      </c>
      <c r="B17" s="9">
        <v>37541</v>
      </c>
      <c r="C17" s="32"/>
      <c r="D17" s="33"/>
      <c r="E17" s="33"/>
      <c r="F17" s="33"/>
      <c r="G17" s="33"/>
      <c r="H17" s="33"/>
      <c r="I17" s="34"/>
      <c r="J17" s="35" t="str">
        <f t="shared" si="5"/>
        <v/>
      </c>
      <c r="K17" s="15"/>
      <c r="L17" s="46" t="str">
        <f t="shared" si="6"/>
        <v/>
      </c>
      <c r="M17" s="32"/>
      <c r="N17" s="50" t="str">
        <f t="shared" si="7"/>
        <v/>
      </c>
      <c r="O17" s="32"/>
      <c r="P17" s="50" t="str">
        <f t="shared" si="7"/>
        <v/>
      </c>
      <c r="Q17" s="23"/>
      <c r="R17" s="16"/>
      <c r="S17" s="69" t="str">
        <f t="shared" si="8"/>
        <v/>
      </c>
      <c r="T17" s="27"/>
    </row>
    <row r="18" spans="1:20" x14ac:dyDescent="0.25">
      <c r="A18" s="10" t="s">
        <v>1</v>
      </c>
      <c r="B18" s="12">
        <v>37542</v>
      </c>
      <c r="C18" s="36">
        <v>1200</v>
      </c>
      <c r="D18" s="37">
        <v>150</v>
      </c>
      <c r="E18" s="37">
        <v>30</v>
      </c>
      <c r="F18" s="37">
        <v>300</v>
      </c>
      <c r="G18" s="37">
        <v>50</v>
      </c>
      <c r="H18" s="37">
        <v>50</v>
      </c>
      <c r="I18" s="38">
        <v>100</v>
      </c>
      <c r="J18" s="39">
        <f t="shared" si="5"/>
        <v>1880</v>
      </c>
      <c r="K18" s="4">
        <v>650</v>
      </c>
      <c r="L18" s="47">
        <f t="shared" si="6"/>
        <v>2.8923076923076922</v>
      </c>
      <c r="M18" s="36">
        <v>1900</v>
      </c>
      <c r="N18" s="51">
        <f t="shared" si="7"/>
        <v>-1.0526315789473684E-2</v>
      </c>
      <c r="O18" s="36">
        <v>1800</v>
      </c>
      <c r="P18" s="51">
        <f t="shared" si="7"/>
        <v>4.4444444444444446E-2</v>
      </c>
      <c r="Q18" s="24">
        <v>15</v>
      </c>
      <c r="R18" s="17">
        <v>15</v>
      </c>
      <c r="S18" s="70">
        <f t="shared" si="8"/>
        <v>30</v>
      </c>
      <c r="T18" s="28"/>
    </row>
    <row r="19" spans="1:20" x14ac:dyDescent="0.25">
      <c r="A19" s="10" t="s">
        <v>2</v>
      </c>
      <c r="B19" s="12">
        <v>37543</v>
      </c>
      <c r="C19" s="36">
        <v>1000</v>
      </c>
      <c r="D19" s="37">
        <v>100</v>
      </c>
      <c r="E19" s="37">
        <v>100</v>
      </c>
      <c r="F19" s="37">
        <v>250</v>
      </c>
      <c r="G19" s="37">
        <v>50</v>
      </c>
      <c r="H19" s="37">
        <v>100</v>
      </c>
      <c r="I19" s="38">
        <v>100</v>
      </c>
      <c r="J19" s="39">
        <f t="shared" si="5"/>
        <v>1700</v>
      </c>
      <c r="K19" s="4">
        <v>600</v>
      </c>
      <c r="L19" s="47">
        <f t="shared" si="6"/>
        <v>2.8333333333333335</v>
      </c>
      <c r="M19" s="36">
        <v>1800</v>
      </c>
      <c r="N19" s="51">
        <f t="shared" si="7"/>
        <v>-5.5555555555555552E-2</v>
      </c>
      <c r="O19" s="36">
        <v>1600</v>
      </c>
      <c r="P19" s="51">
        <f t="shared" si="7"/>
        <v>6.25E-2</v>
      </c>
      <c r="Q19" s="24">
        <v>15</v>
      </c>
      <c r="R19" s="17">
        <v>15</v>
      </c>
      <c r="S19" s="70">
        <f t="shared" si="8"/>
        <v>30</v>
      </c>
      <c r="T19" s="28"/>
    </row>
    <row r="20" spans="1:20" x14ac:dyDescent="0.25">
      <c r="A20" s="10" t="s">
        <v>4</v>
      </c>
      <c r="B20" s="12">
        <v>37544</v>
      </c>
      <c r="C20" s="36">
        <v>1200</v>
      </c>
      <c r="D20" s="37">
        <v>150</v>
      </c>
      <c r="E20" s="37">
        <v>130</v>
      </c>
      <c r="F20" s="37">
        <v>300</v>
      </c>
      <c r="G20" s="37">
        <v>40</v>
      </c>
      <c r="H20" s="37">
        <v>80</v>
      </c>
      <c r="I20" s="38">
        <v>100</v>
      </c>
      <c r="J20" s="39">
        <f t="shared" si="5"/>
        <v>2000</v>
      </c>
      <c r="K20" s="4">
        <v>700</v>
      </c>
      <c r="L20" s="47">
        <f t="shared" si="6"/>
        <v>2.8571428571428572</v>
      </c>
      <c r="M20" s="36">
        <v>1900</v>
      </c>
      <c r="N20" s="51">
        <f t="shared" si="7"/>
        <v>5.2631578947368418E-2</v>
      </c>
      <c r="O20" s="36">
        <v>2100</v>
      </c>
      <c r="P20" s="51">
        <f t="shared" si="7"/>
        <v>-4.7619047619047616E-2</v>
      </c>
      <c r="Q20" s="24">
        <v>15</v>
      </c>
      <c r="R20" s="17">
        <v>20</v>
      </c>
      <c r="S20" s="70">
        <f t="shared" si="8"/>
        <v>35</v>
      </c>
      <c r="T20" s="28"/>
    </row>
    <row r="21" spans="1:20" x14ac:dyDescent="0.25">
      <c r="A21" s="10" t="s">
        <v>5</v>
      </c>
      <c r="B21" s="12">
        <v>37545</v>
      </c>
      <c r="C21" s="36">
        <v>1400</v>
      </c>
      <c r="D21" s="37">
        <v>200</v>
      </c>
      <c r="E21" s="37">
        <v>90</v>
      </c>
      <c r="F21" s="37">
        <v>400</v>
      </c>
      <c r="G21" s="37">
        <v>60</v>
      </c>
      <c r="H21" s="37">
        <v>120</v>
      </c>
      <c r="I21" s="38">
        <v>100</v>
      </c>
      <c r="J21" s="39">
        <f t="shared" si="5"/>
        <v>2370</v>
      </c>
      <c r="K21" s="4">
        <v>800</v>
      </c>
      <c r="L21" s="47">
        <f t="shared" si="6"/>
        <v>2.9624999999999999</v>
      </c>
      <c r="M21" s="36">
        <v>2200</v>
      </c>
      <c r="N21" s="51">
        <f t="shared" si="7"/>
        <v>7.7272727272727271E-2</v>
      </c>
      <c r="O21" s="36">
        <v>2300</v>
      </c>
      <c r="P21" s="51">
        <f t="shared" si="7"/>
        <v>3.0434782608695653E-2</v>
      </c>
      <c r="Q21" s="24">
        <v>20</v>
      </c>
      <c r="R21" s="17">
        <v>20</v>
      </c>
      <c r="S21" s="70">
        <f t="shared" si="8"/>
        <v>40</v>
      </c>
      <c r="T21" s="28"/>
    </row>
    <row r="22" spans="1:20" x14ac:dyDescent="0.25">
      <c r="A22" s="10" t="s">
        <v>6</v>
      </c>
      <c r="B22" s="12">
        <v>37546</v>
      </c>
      <c r="C22" s="36">
        <v>1500</v>
      </c>
      <c r="D22" s="37">
        <v>250</v>
      </c>
      <c r="E22" s="37">
        <v>300</v>
      </c>
      <c r="F22" s="37">
        <v>150</v>
      </c>
      <c r="G22" s="37">
        <v>150</v>
      </c>
      <c r="H22" s="37">
        <v>180</v>
      </c>
      <c r="I22" s="38">
        <v>150</v>
      </c>
      <c r="J22" s="39">
        <f t="shared" si="5"/>
        <v>2680</v>
      </c>
      <c r="K22" s="4">
        <v>900</v>
      </c>
      <c r="L22" s="47">
        <f t="shared" si="6"/>
        <v>2.9777777777777779</v>
      </c>
      <c r="M22" s="36">
        <v>2800</v>
      </c>
      <c r="N22" s="51">
        <f t="shared" si="7"/>
        <v>-4.2857142857142858E-2</v>
      </c>
      <c r="O22" s="36">
        <v>2700</v>
      </c>
      <c r="P22" s="51">
        <f t="shared" si="7"/>
        <v>-7.4074074074074077E-3</v>
      </c>
      <c r="Q22" s="24">
        <v>20</v>
      </c>
      <c r="R22" s="17">
        <v>20</v>
      </c>
      <c r="S22" s="70">
        <f t="shared" si="8"/>
        <v>40</v>
      </c>
      <c r="T22" s="28"/>
    </row>
    <row r="23" spans="1:20" ht="15.75" thickBot="1" x14ac:dyDescent="0.3">
      <c r="A23" s="18" t="s">
        <v>7</v>
      </c>
      <c r="B23" s="19">
        <v>37547</v>
      </c>
      <c r="C23" s="40">
        <v>2000</v>
      </c>
      <c r="D23" s="41">
        <v>350</v>
      </c>
      <c r="E23" s="41">
        <v>450</v>
      </c>
      <c r="F23" s="41">
        <v>50</v>
      </c>
      <c r="G23" s="41">
        <v>200</v>
      </c>
      <c r="H23" s="41">
        <v>120</v>
      </c>
      <c r="I23" s="42">
        <v>80</v>
      </c>
      <c r="J23" s="43">
        <f t="shared" si="5"/>
        <v>3250</v>
      </c>
      <c r="K23" s="20">
        <v>1100</v>
      </c>
      <c r="L23" s="48">
        <f t="shared" si="6"/>
        <v>2.9545454545454546</v>
      </c>
      <c r="M23" s="40">
        <v>3100</v>
      </c>
      <c r="N23" s="52">
        <f t="shared" si="7"/>
        <v>4.8387096774193547E-2</v>
      </c>
      <c r="O23" s="40">
        <v>3200</v>
      </c>
      <c r="P23" s="52">
        <f t="shared" si="7"/>
        <v>1.5625E-2</v>
      </c>
      <c r="Q23" s="25">
        <v>20</v>
      </c>
      <c r="R23" s="21">
        <v>20</v>
      </c>
      <c r="S23" s="71">
        <f t="shared" si="8"/>
        <v>40</v>
      </c>
      <c r="T23" s="29"/>
    </row>
    <row r="24" spans="1:20" x14ac:dyDescent="0.25">
      <c r="A24" s="8" t="s">
        <v>3</v>
      </c>
      <c r="B24" s="9">
        <v>37548</v>
      </c>
      <c r="C24" s="32"/>
      <c r="D24" s="33"/>
      <c r="E24" s="33"/>
      <c r="F24" s="33"/>
      <c r="G24" s="33"/>
      <c r="H24" s="33"/>
      <c r="I24" s="34"/>
      <c r="J24" s="35" t="str">
        <f t="shared" si="5"/>
        <v/>
      </c>
      <c r="K24" s="15"/>
      <c r="L24" s="46" t="str">
        <f t="shared" si="6"/>
        <v/>
      </c>
      <c r="M24" s="32"/>
      <c r="N24" s="50" t="str">
        <f t="shared" si="7"/>
        <v/>
      </c>
      <c r="O24" s="32"/>
      <c r="P24" s="50" t="str">
        <f t="shared" si="7"/>
        <v/>
      </c>
      <c r="Q24" s="23"/>
      <c r="R24" s="16"/>
      <c r="S24" s="69" t="str">
        <f t="shared" si="8"/>
        <v/>
      </c>
      <c r="T24" s="27"/>
    </row>
    <row r="25" spans="1:20" x14ac:dyDescent="0.25">
      <c r="A25" s="10" t="s">
        <v>1</v>
      </c>
      <c r="B25" s="12">
        <v>37549</v>
      </c>
      <c r="C25" s="36">
        <v>1200</v>
      </c>
      <c r="D25" s="37">
        <v>150</v>
      </c>
      <c r="E25" s="37">
        <v>30</v>
      </c>
      <c r="F25" s="37">
        <v>300</v>
      </c>
      <c r="G25" s="37">
        <v>50</v>
      </c>
      <c r="H25" s="37">
        <v>50</v>
      </c>
      <c r="I25" s="38">
        <v>100</v>
      </c>
      <c r="J25" s="39">
        <f t="shared" si="5"/>
        <v>1880</v>
      </c>
      <c r="K25" s="4">
        <v>650</v>
      </c>
      <c r="L25" s="47">
        <f t="shared" si="6"/>
        <v>2.8923076923076922</v>
      </c>
      <c r="M25" s="36">
        <v>1900</v>
      </c>
      <c r="N25" s="51">
        <f t="shared" si="7"/>
        <v>-1.0526315789473684E-2</v>
      </c>
      <c r="O25" s="36">
        <v>1800</v>
      </c>
      <c r="P25" s="51">
        <f t="shared" si="7"/>
        <v>4.4444444444444446E-2</v>
      </c>
      <c r="Q25" s="24">
        <v>15</v>
      </c>
      <c r="R25" s="17">
        <v>15</v>
      </c>
      <c r="S25" s="70">
        <f t="shared" si="8"/>
        <v>30</v>
      </c>
      <c r="T25" s="28"/>
    </row>
    <row r="26" spans="1:20" x14ac:dyDescent="0.25">
      <c r="A26" s="10" t="s">
        <v>2</v>
      </c>
      <c r="B26" s="12">
        <v>37550</v>
      </c>
      <c r="C26" s="36">
        <v>1000</v>
      </c>
      <c r="D26" s="37">
        <v>100</v>
      </c>
      <c r="E26" s="37">
        <v>100</v>
      </c>
      <c r="F26" s="37">
        <v>250</v>
      </c>
      <c r="G26" s="37">
        <v>50</v>
      </c>
      <c r="H26" s="37">
        <v>100</v>
      </c>
      <c r="I26" s="38">
        <v>100</v>
      </c>
      <c r="J26" s="39">
        <f t="shared" si="5"/>
        <v>1700</v>
      </c>
      <c r="K26" s="4">
        <v>600</v>
      </c>
      <c r="L26" s="47">
        <f t="shared" si="6"/>
        <v>2.8333333333333335</v>
      </c>
      <c r="M26" s="36">
        <v>1800</v>
      </c>
      <c r="N26" s="51">
        <f t="shared" si="7"/>
        <v>-5.5555555555555552E-2</v>
      </c>
      <c r="O26" s="36">
        <v>1600</v>
      </c>
      <c r="P26" s="51">
        <f t="shared" si="7"/>
        <v>6.25E-2</v>
      </c>
      <c r="Q26" s="24">
        <v>15</v>
      </c>
      <c r="R26" s="17">
        <v>15</v>
      </c>
      <c r="S26" s="70">
        <f t="shared" si="8"/>
        <v>30</v>
      </c>
      <c r="T26" s="28"/>
    </row>
    <row r="27" spans="1:20" x14ac:dyDescent="0.25">
      <c r="A27" s="10" t="s">
        <v>4</v>
      </c>
      <c r="B27" s="12">
        <v>37551</v>
      </c>
      <c r="C27" s="36">
        <v>1200</v>
      </c>
      <c r="D27" s="37">
        <v>150</v>
      </c>
      <c r="E27" s="37">
        <v>130</v>
      </c>
      <c r="F27" s="37">
        <v>300</v>
      </c>
      <c r="G27" s="37">
        <v>40</v>
      </c>
      <c r="H27" s="37">
        <v>80</v>
      </c>
      <c r="I27" s="38">
        <v>100</v>
      </c>
      <c r="J27" s="39">
        <f t="shared" si="5"/>
        <v>2000</v>
      </c>
      <c r="K27" s="4">
        <v>700</v>
      </c>
      <c r="L27" s="47">
        <f t="shared" si="6"/>
        <v>2.8571428571428572</v>
      </c>
      <c r="M27" s="36">
        <v>1900</v>
      </c>
      <c r="N27" s="51">
        <f t="shared" ref="N27:P37" si="9">IF(J27="","",($J27-M27)/M27)</f>
        <v>5.2631578947368418E-2</v>
      </c>
      <c r="O27" s="36">
        <v>2100</v>
      </c>
      <c r="P27" s="51">
        <f t="shared" si="9"/>
        <v>-4.7619047619047616E-2</v>
      </c>
      <c r="Q27" s="24">
        <v>15</v>
      </c>
      <c r="R27" s="17">
        <v>20</v>
      </c>
      <c r="S27" s="70">
        <f t="shared" si="8"/>
        <v>35</v>
      </c>
      <c r="T27" s="28"/>
    </row>
    <row r="28" spans="1:20" x14ac:dyDescent="0.25">
      <c r="A28" s="10" t="s">
        <v>5</v>
      </c>
      <c r="B28" s="12">
        <v>37552</v>
      </c>
      <c r="C28" s="36">
        <v>1400</v>
      </c>
      <c r="D28" s="37">
        <v>200</v>
      </c>
      <c r="E28" s="37">
        <v>90</v>
      </c>
      <c r="F28" s="37">
        <v>400</v>
      </c>
      <c r="G28" s="37">
        <v>60</v>
      </c>
      <c r="H28" s="37">
        <v>120</v>
      </c>
      <c r="I28" s="38">
        <v>100</v>
      </c>
      <c r="J28" s="39">
        <f t="shared" si="5"/>
        <v>2370</v>
      </c>
      <c r="K28" s="4">
        <v>800</v>
      </c>
      <c r="L28" s="47">
        <f t="shared" si="6"/>
        <v>2.9624999999999999</v>
      </c>
      <c r="M28" s="36">
        <v>2200</v>
      </c>
      <c r="N28" s="51">
        <f t="shared" si="9"/>
        <v>7.7272727272727271E-2</v>
      </c>
      <c r="O28" s="36">
        <v>2300</v>
      </c>
      <c r="P28" s="51">
        <f t="shared" si="9"/>
        <v>3.0434782608695653E-2</v>
      </c>
      <c r="Q28" s="24">
        <v>20</v>
      </c>
      <c r="R28" s="17">
        <v>20</v>
      </c>
      <c r="S28" s="70">
        <f t="shared" si="8"/>
        <v>40</v>
      </c>
      <c r="T28" s="28"/>
    </row>
    <row r="29" spans="1:20" x14ac:dyDescent="0.25">
      <c r="A29" s="10" t="s">
        <v>6</v>
      </c>
      <c r="B29" s="12">
        <v>37553</v>
      </c>
      <c r="C29" s="36">
        <v>1500</v>
      </c>
      <c r="D29" s="37">
        <v>250</v>
      </c>
      <c r="E29" s="37">
        <v>300</v>
      </c>
      <c r="F29" s="37">
        <v>150</v>
      </c>
      <c r="G29" s="37">
        <v>150</v>
      </c>
      <c r="H29" s="37">
        <v>180</v>
      </c>
      <c r="I29" s="38">
        <v>150</v>
      </c>
      <c r="J29" s="39">
        <f t="shared" si="5"/>
        <v>2680</v>
      </c>
      <c r="K29" s="4">
        <v>900</v>
      </c>
      <c r="L29" s="47">
        <f t="shared" si="6"/>
        <v>2.9777777777777779</v>
      </c>
      <c r="M29" s="36">
        <v>2800</v>
      </c>
      <c r="N29" s="51">
        <f t="shared" si="9"/>
        <v>-4.2857142857142858E-2</v>
      </c>
      <c r="O29" s="36">
        <v>2700</v>
      </c>
      <c r="P29" s="51">
        <f t="shared" si="9"/>
        <v>-7.4074074074074077E-3</v>
      </c>
      <c r="Q29" s="24">
        <v>20</v>
      </c>
      <c r="R29" s="17">
        <v>20</v>
      </c>
      <c r="S29" s="70">
        <f t="shared" si="8"/>
        <v>40</v>
      </c>
      <c r="T29" s="28"/>
    </row>
    <row r="30" spans="1:20" ht="15.75" thickBot="1" x14ac:dyDescent="0.3">
      <c r="A30" s="18" t="s">
        <v>7</v>
      </c>
      <c r="B30" s="19">
        <v>37554</v>
      </c>
      <c r="C30" s="40">
        <v>2000</v>
      </c>
      <c r="D30" s="41">
        <v>350</v>
      </c>
      <c r="E30" s="41">
        <v>450</v>
      </c>
      <c r="F30" s="41">
        <v>50</v>
      </c>
      <c r="G30" s="41">
        <v>200</v>
      </c>
      <c r="H30" s="41">
        <v>120</v>
      </c>
      <c r="I30" s="42">
        <v>80</v>
      </c>
      <c r="J30" s="43">
        <f t="shared" si="5"/>
        <v>3250</v>
      </c>
      <c r="K30" s="20">
        <v>1100</v>
      </c>
      <c r="L30" s="48">
        <f t="shared" si="6"/>
        <v>2.9545454545454546</v>
      </c>
      <c r="M30" s="40">
        <v>3100</v>
      </c>
      <c r="N30" s="52">
        <f t="shared" si="9"/>
        <v>4.8387096774193547E-2</v>
      </c>
      <c r="O30" s="40">
        <v>3200</v>
      </c>
      <c r="P30" s="52">
        <f t="shared" si="9"/>
        <v>1.5625E-2</v>
      </c>
      <c r="Q30" s="25">
        <v>20</v>
      </c>
      <c r="R30" s="21">
        <v>20</v>
      </c>
      <c r="S30" s="71">
        <f t="shared" si="8"/>
        <v>40</v>
      </c>
      <c r="T30" s="29"/>
    </row>
    <row r="31" spans="1:20" x14ac:dyDescent="0.25">
      <c r="A31" s="8" t="s">
        <v>3</v>
      </c>
      <c r="B31" s="9">
        <v>37555</v>
      </c>
      <c r="C31" s="32"/>
      <c r="D31" s="33"/>
      <c r="E31" s="33"/>
      <c r="F31" s="33"/>
      <c r="G31" s="33"/>
      <c r="H31" s="33"/>
      <c r="I31" s="34"/>
      <c r="J31" s="35" t="str">
        <f t="shared" si="5"/>
        <v/>
      </c>
      <c r="K31" s="15"/>
      <c r="L31" s="46" t="str">
        <f t="shared" si="6"/>
        <v/>
      </c>
      <c r="M31" s="32"/>
      <c r="N31" s="50" t="str">
        <f t="shared" si="9"/>
        <v/>
      </c>
      <c r="O31" s="32"/>
      <c r="P31" s="50" t="str">
        <f t="shared" si="9"/>
        <v/>
      </c>
      <c r="Q31" s="23"/>
      <c r="R31" s="16"/>
      <c r="S31" s="69" t="str">
        <f t="shared" si="8"/>
        <v/>
      </c>
      <c r="T31" s="27"/>
    </row>
    <row r="32" spans="1:20" x14ac:dyDescent="0.25">
      <c r="A32" s="10" t="s">
        <v>1</v>
      </c>
      <c r="B32" s="12">
        <v>37556</v>
      </c>
      <c r="C32" s="36">
        <v>1200</v>
      </c>
      <c r="D32" s="37">
        <v>150</v>
      </c>
      <c r="E32" s="37">
        <v>30</v>
      </c>
      <c r="F32" s="37">
        <v>300</v>
      </c>
      <c r="G32" s="37">
        <v>50</v>
      </c>
      <c r="H32" s="37">
        <v>50</v>
      </c>
      <c r="I32" s="38">
        <v>100</v>
      </c>
      <c r="J32" s="39">
        <f t="shared" si="5"/>
        <v>1880</v>
      </c>
      <c r="K32" s="4">
        <v>650</v>
      </c>
      <c r="L32" s="47">
        <f t="shared" si="6"/>
        <v>2.8923076923076922</v>
      </c>
      <c r="M32" s="36">
        <v>1900</v>
      </c>
      <c r="N32" s="51">
        <f t="shared" si="9"/>
        <v>-1.0526315789473684E-2</v>
      </c>
      <c r="O32" s="36">
        <v>1800</v>
      </c>
      <c r="P32" s="51">
        <f t="shared" si="9"/>
        <v>4.4444444444444446E-2</v>
      </c>
      <c r="Q32" s="24">
        <v>15</v>
      </c>
      <c r="R32" s="17">
        <v>15</v>
      </c>
      <c r="S32" s="70">
        <f t="shared" si="8"/>
        <v>30</v>
      </c>
      <c r="T32" s="28"/>
    </row>
    <row r="33" spans="1:20" x14ac:dyDescent="0.25">
      <c r="A33" s="10" t="s">
        <v>2</v>
      </c>
      <c r="B33" s="12">
        <v>37557</v>
      </c>
      <c r="C33" s="36">
        <v>1000</v>
      </c>
      <c r="D33" s="37">
        <v>100</v>
      </c>
      <c r="E33" s="37">
        <v>100</v>
      </c>
      <c r="F33" s="37">
        <v>250</v>
      </c>
      <c r="G33" s="37">
        <v>50</v>
      </c>
      <c r="H33" s="37">
        <v>100</v>
      </c>
      <c r="I33" s="38">
        <v>100</v>
      </c>
      <c r="J33" s="39">
        <f t="shared" si="5"/>
        <v>1700</v>
      </c>
      <c r="K33" s="4">
        <v>600</v>
      </c>
      <c r="L33" s="47">
        <f t="shared" si="6"/>
        <v>2.8333333333333335</v>
      </c>
      <c r="M33" s="36">
        <v>1800</v>
      </c>
      <c r="N33" s="51">
        <f t="shared" si="9"/>
        <v>-5.5555555555555552E-2</v>
      </c>
      <c r="O33" s="36">
        <v>1600</v>
      </c>
      <c r="P33" s="51">
        <f t="shared" si="9"/>
        <v>6.25E-2</v>
      </c>
      <c r="Q33" s="24">
        <v>15</v>
      </c>
      <c r="R33" s="17">
        <v>15</v>
      </c>
      <c r="S33" s="70">
        <f t="shared" si="8"/>
        <v>30</v>
      </c>
      <c r="T33" s="28"/>
    </row>
    <row r="34" spans="1:20" x14ac:dyDescent="0.25">
      <c r="A34" s="10" t="s">
        <v>4</v>
      </c>
      <c r="B34" s="12">
        <v>37558</v>
      </c>
      <c r="C34" s="36">
        <v>1200</v>
      </c>
      <c r="D34" s="37">
        <v>150</v>
      </c>
      <c r="E34" s="37">
        <v>130</v>
      </c>
      <c r="F34" s="37">
        <v>300</v>
      </c>
      <c r="G34" s="37">
        <v>40</v>
      </c>
      <c r="H34" s="37">
        <v>80</v>
      </c>
      <c r="I34" s="38">
        <v>100</v>
      </c>
      <c r="J34" s="39">
        <f t="shared" ref="J34:J36" si="10">IF(SUM(C34:I34)=0,"",SUM(C34:I34))</f>
        <v>2000</v>
      </c>
      <c r="K34" s="4">
        <v>700</v>
      </c>
      <c r="L34" s="47">
        <f t="shared" ref="L34:L36" si="11">IF(J34="","",J34/K34)</f>
        <v>2.8571428571428572</v>
      </c>
      <c r="M34" s="36">
        <v>1900</v>
      </c>
      <c r="N34" s="51">
        <f t="shared" ref="N34:N36" si="12">IF(J34="","",($J34-M34)/M34)</f>
        <v>5.2631578947368418E-2</v>
      </c>
      <c r="O34" s="36">
        <v>2100</v>
      </c>
      <c r="P34" s="51">
        <f t="shared" ref="P34:P36" si="13">IF(L34="","",($J34-O34)/O34)</f>
        <v>-4.7619047619047616E-2</v>
      </c>
      <c r="Q34" s="24">
        <v>15</v>
      </c>
      <c r="R34" s="17">
        <v>20</v>
      </c>
      <c r="S34" s="70">
        <f t="shared" ref="S34:S36" si="14">IF(SUM(Q34:R34)=0,"",SUM(Q34:R34))</f>
        <v>35</v>
      </c>
      <c r="T34" s="28"/>
    </row>
    <row r="35" spans="1:20" x14ac:dyDescent="0.25">
      <c r="A35" s="10" t="s">
        <v>5</v>
      </c>
      <c r="B35" s="12">
        <v>37559</v>
      </c>
      <c r="C35" s="36">
        <v>1400</v>
      </c>
      <c r="D35" s="37">
        <v>200</v>
      </c>
      <c r="E35" s="37">
        <v>90</v>
      </c>
      <c r="F35" s="37">
        <v>400</v>
      </c>
      <c r="G35" s="37">
        <v>60</v>
      </c>
      <c r="H35" s="37">
        <v>120</v>
      </c>
      <c r="I35" s="38">
        <v>100</v>
      </c>
      <c r="J35" s="39">
        <f t="shared" si="10"/>
        <v>2370</v>
      </c>
      <c r="K35" s="4">
        <v>800</v>
      </c>
      <c r="L35" s="47">
        <f t="shared" si="11"/>
        <v>2.9624999999999999</v>
      </c>
      <c r="M35" s="36">
        <v>2200</v>
      </c>
      <c r="N35" s="51">
        <f t="shared" si="12"/>
        <v>7.7272727272727271E-2</v>
      </c>
      <c r="O35" s="36">
        <v>2300</v>
      </c>
      <c r="P35" s="51">
        <f t="shared" si="13"/>
        <v>3.0434782608695653E-2</v>
      </c>
      <c r="Q35" s="24">
        <v>20</v>
      </c>
      <c r="R35" s="17">
        <v>20</v>
      </c>
      <c r="S35" s="70">
        <f t="shared" si="14"/>
        <v>40</v>
      </c>
      <c r="T35" s="28"/>
    </row>
    <row r="36" spans="1:20" x14ac:dyDescent="0.25">
      <c r="A36" s="10" t="s">
        <v>6</v>
      </c>
      <c r="B36" s="12">
        <v>37560</v>
      </c>
      <c r="C36" s="36">
        <v>1500</v>
      </c>
      <c r="D36" s="37">
        <v>250</v>
      </c>
      <c r="E36" s="37">
        <v>300</v>
      </c>
      <c r="F36" s="37">
        <v>150</v>
      </c>
      <c r="G36" s="37">
        <v>150</v>
      </c>
      <c r="H36" s="37">
        <v>180</v>
      </c>
      <c r="I36" s="38">
        <v>150</v>
      </c>
      <c r="J36" s="39">
        <f t="shared" si="10"/>
        <v>2680</v>
      </c>
      <c r="K36" s="4">
        <v>900</v>
      </c>
      <c r="L36" s="47">
        <f t="shared" si="11"/>
        <v>2.9777777777777779</v>
      </c>
      <c r="M36" s="36">
        <v>2800</v>
      </c>
      <c r="N36" s="51">
        <f t="shared" si="12"/>
        <v>-4.2857142857142858E-2</v>
      </c>
      <c r="O36" s="36">
        <v>2700</v>
      </c>
      <c r="P36" s="51">
        <f t="shared" si="13"/>
        <v>-7.4074074074074077E-3</v>
      </c>
      <c r="Q36" s="24">
        <v>20</v>
      </c>
      <c r="R36" s="17">
        <v>20</v>
      </c>
      <c r="S36" s="70">
        <f t="shared" si="14"/>
        <v>40</v>
      </c>
      <c r="T36" s="28"/>
    </row>
    <row r="37" spans="1:20" ht="15.75" thickBot="1" x14ac:dyDescent="0.3">
      <c r="A37" s="18" t="s">
        <v>7</v>
      </c>
      <c r="B37" s="19"/>
      <c r="C37" s="40"/>
      <c r="D37" s="41"/>
      <c r="E37" s="41"/>
      <c r="F37" s="41"/>
      <c r="G37" s="41"/>
      <c r="H37" s="41"/>
      <c r="I37" s="42"/>
      <c r="J37" s="43" t="str">
        <f t="shared" si="5"/>
        <v/>
      </c>
      <c r="K37" s="20"/>
      <c r="L37" s="48" t="str">
        <f t="shared" si="6"/>
        <v/>
      </c>
      <c r="M37" s="40"/>
      <c r="N37" s="52" t="str">
        <f t="shared" si="9"/>
        <v/>
      </c>
      <c r="O37" s="40"/>
      <c r="P37" s="52" t="str">
        <f t="shared" si="9"/>
        <v/>
      </c>
      <c r="Q37" s="25"/>
      <c r="R37" s="21"/>
      <c r="S37" s="71" t="str">
        <f t="shared" si="8"/>
        <v/>
      </c>
      <c r="T37" s="29"/>
    </row>
    <row r="38" spans="1:20" ht="15.75" thickBot="1" x14ac:dyDescent="0.3">
      <c r="A38" s="264" t="s">
        <v>21</v>
      </c>
      <c r="B38" s="265"/>
      <c r="C38" s="54">
        <f t="shared" ref="C38:K38" si="15">SUM(C3:C37)</f>
        <v>37300</v>
      </c>
      <c r="D38" s="55">
        <f t="shared" si="15"/>
        <v>5400</v>
      </c>
      <c r="E38" s="55">
        <f t="shared" si="15"/>
        <v>4920</v>
      </c>
      <c r="F38" s="55">
        <f t="shared" si="15"/>
        <v>6650</v>
      </c>
      <c r="G38" s="55">
        <f t="shared" si="15"/>
        <v>2450</v>
      </c>
      <c r="H38" s="55">
        <f t="shared" si="15"/>
        <v>2980</v>
      </c>
      <c r="I38" s="56">
        <f t="shared" si="15"/>
        <v>2870</v>
      </c>
      <c r="J38" s="61">
        <f t="shared" si="15"/>
        <v>62570</v>
      </c>
      <c r="K38" s="74">
        <f t="shared" si="15"/>
        <v>21400</v>
      </c>
      <c r="L38" s="62">
        <f>J38/K38</f>
        <v>2.9238317757009344</v>
      </c>
      <c r="M38" s="68">
        <f>SUM(M3:M37)</f>
        <v>61700</v>
      </c>
      <c r="N38" s="53">
        <f>($J38-M38)/M38</f>
        <v>1.4100486223662886E-2</v>
      </c>
      <c r="O38" s="44">
        <f>SUM(O3:O37)</f>
        <v>61900</v>
      </c>
      <c r="P38" s="53">
        <f>($J38-O38)/O38</f>
        <v>1.0823909531502423E-2</v>
      </c>
      <c r="Q38" s="26">
        <f>SUM(Q3:Q37)</f>
        <v>475</v>
      </c>
      <c r="R38" s="14">
        <f>SUM(R3:R37)</f>
        <v>500</v>
      </c>
      <c r="S38" s="72">
        <f>SUM(S3:S37)</f>
        <v>975</v>
      </c>
      <c r="T38" s="63"/>
    </row>
    <row r="39" spans="1:20" ht="15.75" thickBot="1" x14ac:dyDescent="0.3">
      <c r="A39" s="291" t="s">
        <v>44</v>
      </c>
      <c r="B39" s="292"/>
      <c r="C39" s="266" t="s">
        <v>26</v>
      </c>
      <c r="D39" s="267"/>
      <c r="E39" s="267"/>
      <c r="F39" s="267"/>
      <c r="G39" s="267"/>
      <c r="H39" s="267"/>
      <c r="I39" s="267"/>
      <c r="J39" s="268"/>
      <c r="K39" s="273" t="s">
        <v>81</v>
      </c>
      <c r="L39" s="297" t="s">
        <v>82</v>
      </c>
      <c r="M39" s="277" t="s">
        <v>87</v>
      </c>
      <c r="N39" s="278"/>
      <c r="O39" s="278"/>
      <c r="P39" s="278"/>
      <c r="Q39" s="278"/>
      <c r="R39" s="279"/>
    </row>
    <row r="40" spans="1:20" x14ac:dyDescent="0.25">
      <c r="A40" s="293"/>
      <c r="B40" s="294"/>
      <c r="C40" s="57" t="s">
        <v>27</v>
      </c>
      <c r="D40" s="58" t="s">
        <v>28</v>
      </c>
      <c r="E40" s="58" t="s">
        <v>29</v>
      </c>
      <c r="F40" s="58" t="s">
        <v>30</v>
      </c>
      <c r="G40" s="58" t="s">
        <v>31</v>
      </c>
      <c r="H40" s="58" t="s">
        <v>32</v>
      </c>
      <c r="I40" s="58" t="s">
        <v>33</v>
      </c>
      <c r="J40" s="269">
        <f>J38/$J38</f>
        <v>1</v>
      </c>
      <c r="K40" s="274"/>
      <c r="L40" s="298"/>
      <c r="M40" s="137" t="s">
        <v>83</v>
      </c>
      <c r="N40" s="138" t="s">
        <v>86</v>
      </c>
      <c r="O40" s="280" t="s">
        <v>85</v>
      </c>
      <c r="P40" s="280"/>
      <c r="Q40" s="280" t="s">
        <v>84</v>
      </c>
      <c r="R40" s="281"/>
    </row>
    <row r="41" spans="1:20" ht="16.5" thickBot="1" x14ac:dyDescent="0.3">
      <c r="A41" s="295">
        <f>COUNTA(C3:C37)</f>
        <v>27</v>
      </c>
      <c r="B41" s="296"/>
      <c r="C41" s="59">
        <f>C38/$J38</f>
        <v>0.59613233178839697</v>
      </c>
      <c r="D41" s="60">
        <f t="shared" ref="D41:I41" si="16">D38/$J38</f>
        <v>8.6303340258910025E-2</v>
      </c>
      <c r="E41" s="60">
        <f t="shared" si="16"/>
        <v>7.8631932235895791E-2</v>
      </c>
      <c r="F41" s="60">
        <f t="shared" si="16"/>
        <v>0.1062809653188429</v>
      </c>
      <c r="G41" s="60">
        <f t="shared" si="16"/>
        <v>3.9156145117468434E-2</v>
      </c>
      <c r="H41" s="60">
        <f t="shared" si="16"/>
        <v>4.7626658142879974E-2</v>
      </c>
      <c r="I41" s="60">
        <f t="shared" si="16"/>
        <v>4.586862713760588E-2</v>
      </c>
      <c r="J41" s="270"/>
      <c r="K41" s="128">
        <f>AVERAGE(K3:K37)</f>
        <v>792.59259259259261</v>
      </c>
      <c r="L41" s="129">
        <f>L38</f>
        <v>2.9238317757009344</v>
      </c>
      <c r="M41" s="136">
        <f>S38</f>
        <v>975</v>
      </c>
      <c r="N41" s="135">
        <v>11</v>
      </c>
      <c r="O41" s="282">
        <f>M41*N41</f>
        <v>10725</v>
      </c>
      <c r="P41" s="282"/>
      <c r="Q41" s="283">
        <f>O41/J38</f>
        <v>0.17140802301422406</v>
      </c>
      <c r="R41" s="284"/>
    </row>
    <row r="59" spans="1:15" x14ac:dyDescent="0.25">
      <c r="A59" s="231" t="s">
        <v>35</v>
      </c>
      <c r="B59" s="231"/>
      <c r="C59" s="231"/>
      <c r="D59" s="231"/>
      <c r="E59" s="231"/>
      <c r="F59" s="231"/>
      <c r="G59" s="231"/>
      <c r="H59" s="231"/>
      <c r="I59" s="231"/>
      <c r="J59" s="231"/>
      <c r="L59" s="245" t="s">
        <v>88</v>
      </c>
      <c r="M59" s="245"/>
      <c r="N59" s="245"/>
      <c r="O59" s="245"/>
    </row>
    <row r="60" spans="1:15" x14ac:dyDescent="0.25">
      <c r="A60" s="6"/>
      <c r="B60" s="65" t="s">
        <v>27</v>
      </c>
      <c r="C60" s="65" t="s">
        <v>28</v>
      </c>
      <c r="D60" s="65" t="s">
        <v>29</v>
      </c>
      <c r="E60" s="65" t="s">
        <v>30</v>
      </c>
      <c r="F60" s="65" t="s">
        <v>31</v>
      </c>
      <c r="G60" s="65" t="s">
        <v>32</v>
      </c>
      <c r="H60" s="65" t="s">
        <v>33</v>
      </c>
      <c r="I60" s="65" t="s">
        <v>36</v>
      </c>
      <c r="J60" s="65" t="s">
        <v>37</v>
      </c>
      <c r="L60" s="139"/>
      <c r="M60" s="245" t="s">
        <v>90</v>
      </c>
      <c r="N60" s="245"/>
      <c r="O60" s="140" t="s">
        <v>89</v>
      </c>
    </row>
    <row r="61" spans="1:15" x14ac:dyDescent="0.25">
      <c r="A61" s="5" t="s">
        <v>3</v>
      </c>
      <c r="B61" s="64" t="e">
        <f t="shared" ref="B61:H67" si="17">AVERAGE(C3,C10,C17,C24,C31)</f>
        <v>#DIV/0!</v>
      </c>
      <c r="C61" s="37" t="e">
        <f t="shared" si="17"/>
        <v>#DIV/0!</v>
      </c>
      <c r="D61" s="37" t="e">
        <f t="shared" si="17"/>
        <v>#DIV/0!</v>
      </c>
      <c r="E61" s="37" t="e">
        <f t="shared" si="17"/>
        <v>#DIV/0!</v>
      </c>
      <c r="F61" s="37" t="e">
        <f t="shared" si="17"/>
        <v>#DIV/0!</v>
      </c>
      <c r="G61" s="37" t="e">
        <f t="shared" si="17"/>
        <v>#DIV/0!</v>
      </c>
      <c r="H61" s="37" t="e">
        <f t="shared" si="17"/>
        <v>#DIV/0!</v>
      </c>
      <c r="I61" s="66" t="str">
        <f>IFERROR(SUM(B61:H61),"")</f>
        <v/>
      </c>
      <c r="J61" s="67" t="str">
        <f>IFERROR(I61/$I$68,"")</f>
        <v/>
      </c>
      <c r="L61" s="139" t="s">
        <v>3</v>
      </c>
      <c r="M61" s="244" t="str">
        <f>IFERROR(AVERAGE(S31,S17,S10,S3),"")</f>
        <v/>
      </c>
      <c r="N61" s="244"/>
      <c r="O61" s="67" t="str">
        <f>IFERROR(M61/$M$68,"")</f>
        <v/>
      </c>
    </row>
    <row r="62" spans="1:15" x14ac:dyDescent="0.25">
      <c r="A62" s="5" t="s">
        <v>1</v>
      </c>
      <c r="B62" s="3">
        <f t="shared" si="17"/>
        <v>1200</v>
      </c>
      <c r="C62" s="37">
        <f t="shared" si="17"/>
        <v>150</v>
      </c>
      <c r="D62" s="37">
        <f t="shared" si="17"/>
        <v>30</v>
      </c>
      <c r="E62" s="37">
        <f t="shared" si="17"/>
        <v>300</v>
      </c>
      <c r="F62" s="37">
        <f t="shared" si="17"/>
        <v>50</v>
      </c>
      <c r="G62" s="37">
        <f t="shared" si="17"/>
        <v>50</v>
      </c>
      <c r="H62" s="37">
        <f t="shared" si="17"/>
        <v>100</v>
      </c>
      <c r="I62" s="66">
        <f t="shared" ref="I62:I67" si="18">IFERROR(SUM(B62:H62),"")</f>
        <v>1880</v>
      </c>
      <c r="J62" s="67">
        <f t="shared" ref="J62:J67" si="19">I62/$I$68</f>
        <v>0.13544668587896252</v>
      </c>
      <c r="L62" s="139" t="s">
        <v>1</v>
      </c>
      <c r="M62" s="244">
        <f t="shared" ref="M62:M67" si="20">IFERROR(AVERAGE(S32,S18,S11,S4),"")</f>
        <v>30</v>
      </c>
      <c r="N62" s="244"/>
      <c r="O62" s="67">
        <f t="shared" ref="O62:O67" si="21">IFERROR(M62/$M$68,"")</f>
        <v>0.13953488372093023</v>
      </c>
    </row>
    <row r="63" spans="1:15" x14ac:dyDescent="0.25">
      <c r="A63" s="5" t="s">
        <v>2</v>
      </c>
      <c r="B63" s="3">
        <f t="shared" si="17"/>
        <v>1000</v>
      </c>
      <c r="C63" s="37">
        <f t="shared" si="17"/>
        <v>100</v>
      </c>
      <c r="D63" s="37">
        <f t="shared" si="17"/>
        <v>100</v>
      </c>
      <c r="E63" s="37">
        <f t="shared" si="17"/>
        <v>250</v>
      </c>
      <c r="F63" s="37">
        <f t="shared" si="17"/>
        <v>50</v>
      </c>
      <c r="G63" s="37">
        <f t="shared" si="17"/>
        <v>100</v>
      </c>
      <c r="H63" s="37">
        <f t="shared" si="17"/>
        <v>100</v>
      </c>
      <c r="I63" s="66">
        <f t="shared" si="18"/>
        <v>1700</v>
      </c>
      <c r="J63" s="67">
        <f t="shared" si="19"/>
        <v>0.12247838616714697</v>
      </c>
      <c r="L63" s="139" t="s">
        <v>2</v>
      </c>
      <c r="M63" s="244">
        <f t="shared" si="20"/>
        <v>30</v>
      </c>
      <c r="N63" s="244"/>
      <c r="O63" s="67">
        <f t="shared" si="21"/>
        <v>0.13953488372093023</v>
      </c>
    </row>
    <row r="64" spans="1:15" x14ac:dyDescent="0.25">
      <c r="A64" s="5" t="s">
        <v>4</v>
      </c>
      <c r="B64" s="3">
        <f t="shared" si="17"/>
        <v>1200</v>
      </c>
      <c r="C64" s="37">
        <f t="shared" si="17"/>
        <v>150</v>
      </c>
      <c r="D64" s="37">
        <f t="shared" si="17"/>
        <v>130</v>
      </c>
      <c r="E64" s="37">
        <f t="shared" si="17"/>
        <v>300</v>
      </c>
      <c r="F64" s="37">
        <f t="shared" si="17"/>
        <v>40</v>
      </c>
      <c r="G64" s="37">
        <f t="shared" si="17"/>
        <v>80</v>
      </c>
      <c r="H64" s="37">
        <f t="shared" si="17"/>
        <v>100</v>
      </c>
      <c r="I64" s="66">
        <f t="shared" si="18"/>
        <v>2000</v>
      </c>
      <c r="J64" s="67">
        <f t="shared" si="19"/>
        <v>0.14409221902017291</v>
      </c>
      <c r="L64" s="139" t="s">
        <v>4</v>
      </c>
      <c r="M64" s="244">
        <f t="shared" si="20"/>
        <v>35</v>
      </c>
      <c r="N64" s="244"/>
      <c r="O64" s="67">
        <f t="shared" si="21"/>
        <v>0.16279069767441862</v>
      </c>
    </row>
    <row r="65" spans="1:15" x14ac:dyDescent="0.25">
      <c r="A65" s="5" t="s">
        <v>5</v>
      </c>
      <c r="B65" s="3">
        <f t="shared" si="17"/>
        <v>1400</v>
      </c>
      <c r="C65" s="37">
        <f t="shared" si="17"/>
        <v>200</v>
      </c>
      <c r="D65" s="37">
        <f t="shared" si="17"/>
        <v>90</v>
      </c>
      <c r="E65" s="37">
        <f t="shared" si="17"/>
        <v>400</v>
      </c>
      <c r="F65" s="37">
        <f t="shared" si="17"/>
        <v>60</v>
      </c>
      <c r="G65" s="37">
        <f t="shared" si="17"/>
        <v>120</v>
      </c>
      <c r="H65" s="37">
        <f t="shared" si="17"/>
        <v>100</v>
      </c>
      <c r="I65" s="66">
        <f t="shared" si="18"/>
        <v>2370</v>
      </c>
      <c r="J65" s="67">
        <f t="shared" si="19"/>
        <v>0.1707492795389049</v>
      </c>
      <c r="L65" s="139" t="s">
        <v>5</v>
      </c>
      <c r="M65" s="244">
        <f t="shared" si="20"/>
        <v>40</v>
      </c>
      <c r="N65" s="244"/>
      <c r="O65" s="67">
        <f t="shared" si="21"/>
        <v>0.18604651162790697</v>
      </c>
    </row>
    <row r="66" spans="1:15" x14ac:dyDescent="0.25">
      <c r="A66" s="5" t="s">
        <v>6</v>
      </c>
      <c r="B66" s="3">
        <f t="shared" si="17"/>
        <v>1500</v>
      </c>
      <c r="C66" s="37">
        <f t="shared" si="17"/>
        <v>250</v>
      </c>
      <c r="D66" s="37">
        <f t="shared" si="17"/>
        <v>300</v>
      </c>
      <c r="E66" s="37">
        <f t="shared" si="17"/>
        <v>150</v>
      </c>
      <c r="F66" s="37">
        <f t="shared" si="17"/>
        <v>150</v>
      </c>
      <c r="G66" s="37">
        <f t="shared" si="17"/>
        <v>180</v>
      </c>
      <c r="H66" s="37">
        <f t="shared" si="17"/>
        <v>150</v>
      </c>
      <c r="I66" s="66">
        <f t="shared" si="18"/>
        <v>2680</v>
      </c>
      <c r="J66" s="67">
        <f t="shared" si="19"/>
        <v>0.1930835734870317</v>
      </c>
      <c r="L66" s="139" t="s">
        <v>6</v>
      </c>
      <c r="M66" s="244">
        <f t="shared" si="20"/>
        <v>40</v>
      </c>
      <c r="N66" s="244"/>
      <c r="O66" s="67">
        <f t="shared" si="21"/>
        <v>0.18604651162790697</v>
      </c>
    </row>
    <row r="67" spans="1:15" x14ac:dyDescent="0.25">
      <c r="A67" s="5" t="s">
        <v>7</v>
      </c>
      <c r="B67" s="3">
        <f t="shared" si="17"/>
        <v>2000</v>
      </c>
      <c r="C67" s="37">
        <f t="shared" si="17"/>
        <v>350</v>
      </c>
      <c r="D67" s="37">
        <f t="shared" si="17"/>
        <v>450</v>
      </c>
      <c r="E67" s="37">
        <f t="shared" si="17"/>
        <v>50</v>
      </c>
      <c r="F67" s="37">
        <f t="shared" si="17"/>
        <v>200</v>
      </c>
      <c r="G67" s="37">
        <f t="shared" si="17"/>
        <v>120</v>
      </c>
      <c r="H67" s="37">
        <f t="shared" si="17"/>
        <v>80</v>
      </c>
      <c r="I67" s="66">
        <f t="shared" si="18"/>
        <v>3250</v>
      </c>
      <c r="J67" s="67">
        <f t="shared" si="19"/>
        <v>0.23414985590778098</v>
      </c>
      <c r="L67" s="139" t="s">
        <v>7</v>
      </c>
      <c r="M67" s="244">
        <f t="shared" si="20"/>
        <v>40</v>
      </c>
      <c r="N67" s="244"/>
      <c r="O67" s="67">
        <f t="shared" si="21"/>
        <v>0.18604651162790697</v>
      </c>
    </row>
    <row r="68" spans="1:15" x14ac:dyDescent="0.25">
      <c r="A68" s="2"/>
      <c r="B68" s="45"/>
      <c r="I68" s="66">
        <f>SUM(I61:I67)</f>
        <v>13880</v>
      </c>
      <c r="J68" s="67">
        <f>SUM(J61:J67)</f>
        <v>1</v>
      </c>
      <c r="M68" s="244">
        <f>SUM(M61:N67)</f>
        <v>215</v>
      </c>
      <c r="N68" s="244"/>
    </row>
  </sheetData>
  <mergeCells count="43">
    <mergeCell ref="M66:N66"/>
    <mergeCell ref="M67:N67"/>
    <mergeCell ref="M68:N68"/>
    <mergeCell ref="M60:N60"/>
    <mergeCell ref="M61:N61"/>
    <mergeCell ref="M62:N62"/>
    <mergeCell ref="M63:N63"/>
    <mergeCell ref="M64:N64"/>
    <mergeCell ref="M65:N65"/>
    <mergeCell ref="A59:J59"/>
    <mergeCell ref="K39:K40"/>
    <mergeCell ref="L39:L40"/>
    <mergeCell ref="M39:R39"/>
    <mergeCell ref="O40:P40"/>
    <mergeCell ref="Q40:R40"/>
    <mergeCell ref="O41:P41"/>
    <mergeCell ref="Q41:R41"/>
    <mergeCell ref="L59:O59"/>
    <mergeCell ref="T1:T2"/>
    <mergeCell ref="A2:B2"/>
    <mergeCell ref="A38:B38"/>
    <mergeCell ref="A39:B40"/>
    <mergeCell ref="C39:J39"/>
    <mergeCell ref="J40:J41"/>
    <mergeCell ref="A41:B41"/>
    <mergeCell ref="N1:N2"/>
    <mergeCell ref="O1:O2"/>
    <mergeCell ref="P1:P2"/>
    <mergeCell ref="Q1:Q2"/>
    <mergeCell ref="R1:R2"/>
    <mergeCell ref="S1:S2"/>
    <mergeCell ref="H1:H2"/>
    <mergeCell ref="I1:I2"/>
    <mergeCell ref="J1:J2"/>
    <mergeCell ref="K1:K2"/>
    <mergeCell ref="L1:L2"/>
    <mergeCell ref="M1:M2"/>
    <mergeCell ref="A1:B1"/>
    <mergeCell ref="C1:C2"/>
    <mergeCell ref="D1:D2"/>
    <mergeCell ref="E1:E2"/>
    <mergeCell ref="F1:F2"/>
    <mergeCell ref="G1:G2"/>
  </mergeCells>
  <pageMargins left="0.7" right="0.7" top="0.75" bottom="0.75" header="0.3" footer="0.3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53898-D307-45D2-B1DB-A8B9F6066D05}">
  <dimension ref="A1:T75"/>
  <sheetViews>
    <sheetView topLeftCell="A35" workbookViewId="0">
      <selection activeCell="L66" sqref="L66:O75"/>
    </sheetView>
  </sheetViews>
  <sheetFormatPr baseColWidth="10" defaultRowHeight="15" x14ac:dyDescent="0.25"/>
  <cols>
    <col min="1" max="1" width="10.85546875" style="1"/>
    <col min="2" max="2" width="10.85546875" style="2"/>
    <col min="3" max="10" width="10.85546875" style="45"/>
    <col min="12" max="13" width="10.85546875" style="45"/>
    <col min="14" max="14" width="10.85546875" style="49"/>
    <col min="15" max="15" width="10.85546875" style="45"/>
    <col min="16" max="16" width="10.85546875" style="49"/>
    <col min="17" max="19" width="14.5703125" customWidth="1"/>
    <col min="20" max="20" width="58.42578125" customWidth="1"/>
  </cols>
  <sheetData>
    <row r="1" spans="1:20" ht="14.45" customHeight="1" x14ac:dyDescent="0.25">
      <c r="A1" s="258">
        <v>2020</v>
      </c>
      <c r="B1" s="259"/>
      <c r="C1" s="248" t="s">
        <v>8</v>
      </c>
      <c r="D1" s="252" t="s">
        <v>9</v>
      </c>
      <c r="E1" s="252" t="s">
        <v>10</v>
      </c>
      <c r="F1" s="252" t="s">
        <v>11</v>
      </c>
      <c r="G1" s="252" t="s">
        <v>12</v>
      </c>
      <c r="H1" s="252" t="s">
        <v>13</v>
      </c>
      <c r="I1" s="254" t="s">
        <v>14</v>
      </c>
      <c r="J1" s="248" t="s">
        <v>15</v>
      </c>
      <c r="K1" s="256" t="s">
        <v>19</v>
      </c>
      <c r="L1" s="254" t="s">
        <v>20</v>
      </c>
      <c r="M1" s="248" t="s">
        <v>22</v>
      </c>
      <c r="N1" s="246" t="s">
        <v>23</v>
      </c>
      <c r="O1" s="248" t="s">
        <v>24</v>
      </c>
      <c r="P1" s="246" t="s">
        <v>23</v>
      </c>
      <c r="Q1" s="250" t="s">
        <v>16</v>
      </c>
      <c r="R1" s="271" t="s">
        <v>17</v>
      </c>
      <c r="S1" s="246" t="s">
        <v>18</v>
      </c>
      <c r="T1" s="260" t="s">
        <v>34</v>
      </c>
    </row>
    <row r="2" spans="1:20" ht="15.75" thickBot="1" x14ac:dyDescent="0.3">
      <c r="A2" s="262" t="s">
        <v>50</v>
      </c>
      <c r="B2" s="263"/>
      <c r="C2" s="249"/>
      <c r="D2" s="253"/>
      <c r="E2" s="253"/>
      <c r="F2" s="253"/>
      <c r="G2" s="253"/>
      <c r="H2" s="253"/>
      <c r="I2" s="255"/>
      <c r="J2" s="249"/>
      <c r="K2" s="257"/>
      <c r="L2" s="255"/>
      <c r="M2" s="249"/>
      <c r="N2" s="247"/>
      <c r="O2" s="249"/>
      <c r="P2" s="247"/>
      <c r="Q2" s="251"/>
      <c r="R2" s="272"/>
      <c r="S2" s="247"/>
      <c r="T2" s="261"/>
    </row>
    <row r="3" spans="1:20" x14ac:dyDescent="0.25">
      <c r="A3" s="8" t="s">
        <v>3</v>
      </c>
      <c r="B3" s="9"/>
      <c r="C3" s="32"/>
      <c r="D3" s="33"/>
      <c r="E3" s="33"/>
      <c r="F3" s="33"/>
      <c r="G3" s="33"/>
      <c r="H3" s="33"/>
      <c r="I3" s="34"/>
      <c r="J3" s="35" t="str">
        <f t="shared" ref="J3:J9" si="0">IF(SUM(C3:I3)=0,"",SUM(C3:I3))</f>
        <v/>
      </c>
      <c r="K3" s="15"/>
      <c r="L3" s="46" t="str">
        <f t="shared" ref="L3:L9" si="1">IF(J3="","",J3/K3)</f>
        <v/>
      </c>
      <c r="M3" s="32"/>
      <c r="N3" s="50" t="str">
        <f t="shared" ref="N3:P9" si="2">IF(J3="","",($J3-M3)/M3)</f>
        <v/>
      </c>
      <c r="O3" s="32"/>
      <c r="P3" s="50" t="str">
        <f t="shared" si="2"/>
        <v/>
      </c>
      <c r="Q3" s="23"/>
      <c r="R3" s="16"/>
      <c r="S3" s="69" t="str">
        <f t="shared" ref="S3:S4" si="3">IF(SUM(Q3:R3)=0,"",SUM(Q3:R3))</f>
        <v/>
      </c>
      <c r="T3" s="27"/>
    </row>
    <row r="4" spans="1:20" x14ac:dyDescent="0.25">
      <c r="A4" s="10" t="s">
        <v>1</v>
      </c>
      <c r="B4" s="11"/>
      <c r="C4" s="36"/>
      <c r="D4" s="37"/>
      <c r="E4" s="37"/>
      <c r="F4" s="37"/>
      <c r="G4" s="37"/>
      <c r="H4" s="37"/>
      <c r="I4" s="38"/>
      <c r="J4" s="39" t="str">
        <f t="shared" si="0"/>
        <v/>
      </c>
      <c r="K4" s="4"/>
      <c r="L4" s="47" t="str">
        <f t="shared" si="1"/>
        <v/>
      </c>
      <c r="M4" s="36"/>
      <c r="N4" s="51" t="str">
        <f t="shared" si="2"/>
        <v/>
      </c>
      <c r="O4" s="36"/>
      <c r="P4" s="51" t="str">
        <f t="shared" si="2"/>
        <v/>
      </c>
      <c r="Q4" s="24"/>
      <c r="R4" s="17"/>
      <c r="S4" s="70" t="str">
        <f t="shared" si="3"/>
        <v/>
      </c>
      <c r="T4" s="28"/>
    </row>
    <row r="5" spans="1:20" x14ac:dyDescent="0.25">
      <c r="A5" s="10" t="s">
        <v>2</v>
      </c>
      <c r="B5" s="12"/>
      <c r="C5" s="36"/>
      <c r="D5" s="37"/>
      <c r="E5" s="37"/>
      <c r="F5" s="37"/>
      <c r="G5" s="37"/>
      <c r="H5" s="37"/>
      <c r="I5" s="38"/>
      <c r="J5" s="39" t="str">
        <f t="shared" si="0"/>
        <v/>
      </c>
      <c r="K5" s="4"/>
      <c r="L5" s="47" t="str">
        <f t="shared" si="1"/>
        <v/>
      </c>
      <c r="M5" s="36"/>
      <c r="N5" s="51" t="str">
        <f t="shared" si="2"/>
        <v/>
      </c>
      <c r="O5" s="36"/>
      <c r="P5" s="51" t="str">
        <f t="shared" si="2"/>
        <v/>
      </c>
      <c r="Q5" s="24"/>
      <c r="R5" s="17"/>
      <c r="S5" s="70" t="str">
        <f>IF(SUM(Q5:R5)=0,"",SUM(Q5:R5))</f>
        <v/>
      </c>
      <c r="T5" s="28"/>
    </row>
    <row r="6" spans="1:20" x14ac:dyDescent="0.25">
      <c r="A6" s="10" t="s">
        <v>4</v>
      </c>
      <c r="B6" s="12"/>
      <c r="C6" s="36"/>
      <c r="D6" s="37"/>
      <c r="E6" s="37"/>
      <c r="F6" s="37"/>
      <c r="G6" s="37"/>
      <c r="H6" s="37"/>
      <c r="I6" s="38"/>
      <c r="J6" s="39" t="str">
        <f t="shared" si="0"/>
        <v/>
      </c>
      <c r="K6" s="4"/>
      <c r="L6" s="47" t="str">
        <f t="shared" si="1"/>
        <v/>
      </c>
      <c r="M6" s="36"/>
      <c r="N6" s="51" t="str">
        <f t="shared" si="2"/>
        <v/>
      </c>
      <c r="O6" s="36"/>
      <c r="P6" s="51" t="str">
        <f t="shared" si="2"/>
        <v/>
      </c>
      <c r="Q6" s="24"/>
      <c r="R6" s="17"/>
      <c r="S6" s="70" t="str">
        <f t="shared" ref="S6:S11" si="4">IF(SUM(Q6:R6)=0,"",SUM(Q6:R6))</f>
        <v/>
      </c>
      <c r="T6" s="28"/>
    </row>
    <row r="7" spans="1:20" x14ac:dyDescent="0.25">
      <c r="A7" s="10" t="s">
        <v>5</v>
      </c>
      <c r="B7" s="12"/>
      <c r="C7" s="36"/>
      <c r="D7" s="37"/>
      <c r="E7" s="37"/>
      <c r="F7" s="37"/>
      <c r="G7" s="37"/>
      <c r="H7" s="37"/>
      <c r="I7" s="38"/>
      <c r="J7" s="39" t="str">
        <f t="shared" si="0"/>
        <v/>
      </c>
      <c r="K7" s="4"/>
      <c r="L7" s="47" t="str">
        <f t="shared" si="1"/>
        <v/>
      </c>
      <c r="M7" s="36"/>
      <c r="N7" s="51" t="str">
        <f t="shared" si="2"/>
        <v/>
      </c>
      <c r="O7" s="36"/>
      <c r="P7" s="51" t="str">
        <f t="shared" si="2"/>
        <v/>
      </c>
      <c r="Q7" s="24"/>
      <c r="R7" s="17"/>
      <c r="S7" s="70" t="str">
        <f t="shared" si="4"/>
        <v/>
      </c>
      <c r="T7" s="28"/>
    </row>
    <row r="8" spans="1:20" x14ac:dyDescent="0.25">
      <c r="A8" s="10" t="s">
        <v>6</v>
      </c>
      <c r="B8" s="12"/>
      <c r="C8" s="36"/>
      <c r="D8" s="37"/>
      <c r="E8" s="37"/>
      <c r="F8" s="37"/>
      <c r="G8" s="37"/>
      <c r="H8" s="37"/>
      <c r="I8" s="38"/>
      <c r="J8" s="39" t="str">
        <f t="shared" si="0"/>
        <v/>
      </c>
      <c r="K8" s="4"/>
      <c r="L8" s="47" t="str">
        <f t="shared" si="1"/>
        <v/>
      </c>
      <c r="M8" s="36"/>
      <c r="N8" s="51" t="str">
        <f t="shared" si="2"/>
        <v/>
      </c>
      <c r="O8" s="36"/>
      <c r="P8" s="51" t="str">
        <f t="shared" si="2"/>
        <v/>
      </c>
      <c r="Q8" s="24"/>
      <c r="R8" s="17"/>
      <c r="S8" s="70" t="str">
        <f t="shared" si="4"/>
        <v/>
      </c>
      <c r="T8" s="28"/>
    </row>
    <row r="9" spans="1:20" ht="15.75" thickBot="1" x14ac:dyDescent="0.3">
      <c r="A9" s="18" t="s">
        <v>7</v>
      </c>
      <c r="B9" s="19">
        <v>44136</v>
      </c>
      <c r="C9" s="40">
        <v>2000</v>
      </c>
      <c r="D9" s="41">
        <v>350</v>
      </c>
      <c r="E9" s="41">
        <v>450</v>
      </c>
      <c r="F9" s="41">
        <v>50</v>
      </c>
      <c r="G9" s="41">
        <v>200</v>
      </c>
      <c r="H9" s="41">
        <v>120</v>
      </c>
      <c r="I9" s="42">
        <v>80</v>
      </c>
      <c r="J9" s="43">
        <f t="shared" si="0"/>
        <v>3250</v>
      </c>
      <c r="K9" s="20">
        <v>1100</v>
      </c>
      <c r="L9" s="48">
        <f t="shared" si="1"/>
        <v>2.9545454545454546</v>
      </c>
      <c r="M9" s="40">
        <v>3100</v>
      </c>
      <c r="N9" s="52">
        <f t="shared" si="2"/>
        <v>4.8387096774193547E-2</v>
      </c>
      <c r="O9" s="40">
        <v>3200</v>
      </c>
      <c r="P9" s="52">
        <f t="shared" si="2"/>
        <v>1.5625E-2</v>
      </c>
      <c r="Q9" s="25">
        <v>20</v>
      </c>
      <c r="R9" s="21">
        <v>20</v>
      </c>
      <c r="S9" s="71">
        <f t="shared" si="4"/>
        <v>40</v>
      </c>
      <c r="T9" s="29"/>
    </row>
    <row r="10" spans="1:20" x14ac:dyDescent="0.25">
      <c r="A10" s="8" t="s">
        <v>3</v>
      </c>
      <c r="B10" s="9">
        <v>44137</v>
      </c>
      <c r="C10" s="32"/>
      <c r="D10" s="33"/>
      <c r="E10" s="33"/>
      <c r="F10" s="33"/>
      <c r="G10" s="33"/>
      <c r="H10" s="33"/>
      <c r="I10" s="34"/>
      <c r="J10" s="35" t="str">
        <f>IF(SUM(C10:I10)=0,"",SUM(C10:I10))</f>
        <v/>
      </c>
      <c r="K10" s="15"/>
      <c r="L10" s="46" t="str">
        <f>IF(J10="","",J10/K10)</f>
        <v/>
      </c>
      <c r="M10" s="32"/>
      <c r="N10" s="50" t="str">
        <f>IF(J10="","",($J10-M10)/M10)</f>
        <v/>
      </c>
      <c r="O10" s="32"/>
      <c r="P10" s="50" t="str">
        <f>IF(L10="","",($J10-O10)/O10)</f>
        <v/>
      </c>
      <c r="Q10" s="23"/>
      <c r="R10" s="16"/>
      <c r="S10" s="69" t="str">
        <f t="shared" si="4"/>
        <v/>
      </c>
      <c r="T10" s="27"/>
    </row>
    <row r="11" spans="1:20" x14ac:dyDescent="0.25">
      <c r="A11" s="10" t="s">
        <v>1</v>
      </c>
      <c r="B11" s="11">
        <v>44138</v>
      </c>
      <c r="C11" s="36">
        <v>1200</v>
      </c>
      <c r="D11" s="37">
        <v>150</v>
      </c>
      <c r="E11" s="37">
        <v>30</v>
      </c>
      <c r="F11" s="37">
        <v>300</v>
      </c>
      <c r="G11" s="37">
        <v>50</v>
      </c>
      <c r="H11" s="37">
        <v>50</v>
      </c>
      <c r="I11" s="38">
        <v>100</v>
      </c>
      <c r="J11" s="39">
        <f t="shared" ref="J11:J44" si="5">IF(SUM(C11:I11)=0,"",SUM(C11:I11))</f>
        <v>1880</v>
      </c>
      <c r="K11" s="4">
        <v>650</v>
      </c>
      <c r="L11" s="47">
        <f t="shared" ref="L11:L44" si="6">IF(J11="","",J11/K11)</f>
        <v>2.8923076923076922</v>
      </c>
      <c r="M11" s="36">
        <v>1900</v>
      </c>
      <c r="N11" s="51">
        <f t="shared" ref="N11:P26" si="7">IF(J11="","",($J11-M11)/M11)</f>
        <v>-1.0526315789473684E-2</v>
      </c>
      <c r="O11" s="36">
        <v>1800</v>
      </c>
      <c r="P11" s="51">
        <f t="shared" si="7"/>
        <v>4.4444444444444446E-2</v>
      </c>
      <c r="Q11" s="24">
        <v>15</v>
      </c>
      <c r="R11" s="17">
        <v>15</v>
      </c>
      <c r="S11" s="70">
        <f t="shared" si="4"/>
        <v>30</v>
      </c>
      <c r="T11" s="28"/>
    </row>
    <row r="12" spans="1:20" x14ac:dyDescent="0.25">
      <c r="A12" s="10" t="s">
        <v>2</v>
      </c>
      <c r="B12" s="12">
        <v>44139</v>
      </c>
      <c r="C12" s="36">
        <v>1000</v>
      </c>
      <c r="D12" s="37">
        <v>100</v>
      </c>
      <c r="E12" s="37">
        <v>100</v>
      </c>
      <c r="F12" s="37">
        <v>250</v>
      </c>
      <c r="G12" s="37">
        <v>50</v>
      </c>
      <c r="H12" s="37">
        <v>100</v>
      </c>
      <c r="I12" s="38">
        <v>100</v>
      </c>
      <c r="J12" s="39">
        <f t="shared" si="5"/>
        <v>1700</v>
      </c>
      <c r="K12" s="4">
        <v>600</v>
      </c>
      <c r="L12" s="47">
        <f t="shared" si="6"/>
        <v>2.8333333333333335</v>
      </c>
      <c r="M12" s="36">
        <v>1800</v>
      </c>
      <c r="N12" s="51">
        <f t="shared" si="7"/>
        <v>-5.5555555555555552E-2</v>
      </c>
      <c r="O12" s="36">
        <v>1600</v>
      </c>
      <c r="P12" s="51">
        <f t="shared" si="7"/>
        <v>6.25E-2</v>
      </c>
      <c r="Q12" s="24">
        <v>15</v>
      </c>
      <c r="R12" s="17">
        <v>15</v>
      </c>
      <c r="S12" s="70">
        <f>IF(SUM(Q12:R12)=0,"",SUM(Q12:R12))</f>
        <v>30</v>
      </c>
      <c r="T12" s="28"/>
    </row>
    <row r="13" spans="1:20" x14ac:dyDescent="0.25">
      <c r="A13" s="10" t="s">
        <v>4</v>
      </c>
      <c r="B13" s="12">
        <v>44140</v>
      </c>
      <c r="C13" s="36">
        <v>1200</v>
      </c>
      <c r="D13" s="37">
        <v>150</v>
      </c>
      <c r="E13" s="37">
        <v>130</v>
      </c>
      <c r="F13" s="37">
        <v>300</v>
      </c>
      <c r="G13" s="37">
        <v>40</v>
      </c>
      <c r="H13" s="37">
        <v>80</v>
      </c>
      <c r="I13" s="38">
        <v>100</v>
      </c>
      <c r="J13" s="39">
        <f t="shared" si="5"/>
        <v>2000</v>
      </c>
      <c r="K13" s="4">
        <v>700</v>
      </c>
      <c r="L13" s="47">
        <f t="shared" si="6"/>
        <v>2.8571428571428572</v>
      </c>
      <c r="M13" s="36">
        <v>1900</v>
      </c>
      <c r="N13" s="51">
        <f t="shared" si="7"/>
        <v>5.2631578947368418E-2</v>
      </c>
      <c r="O13" s="36">
        <v>2100</v>
      </c>
      <c r="P13" s="51">
        <f t="shared" si="7"/>
        <v>-4.7619047619047616E-2</v>
      </c>
      <c r="Q13" s="24">
        <v>15</v>
      </c>
      <c r="R13" s="17">
        <v>20</v>
      </c>
      <c r="S13" s="70">
        <f t="shared" ref="S13:S43" si="8">IF(SUM(Q13:R13)=0,"",SUM(Q13:R13))</f>
        <v>35</v>
      </c>
      <c r="T13" s="28"/>
    </row>
    <row r="14" spans="1:20" x14ac:dyDescent="0.25">
      <c r="A14" s="10" t="s">
        <v>5</v>
      </c>
      <c r="B14" s="12">
        <v>44141</v>
      </c>
      <c r="C14" s="36">
        <v>1400</v>
      </c>
      <c r="D14" s="37">
        <v>200</v>
      </c>
      <c r="E14" s="37">
        <v>90</v>
      </c>
      <c r="F14" s="37">
        <v>400</v>
      </c>
      <c r="G14" s="37">
        <v>60</v>
      </c>
      <c r="H14" s="37">
        <v>120</v>
      </c>
      <c r="I14" s="38">
        <v>100</v>
      </c>
      <c r="J14" s="39">
        <f t="shared" si="5"/>
        <v>2370</v>
      </c>
      <c r="K14" s="4">
        <v>800</v>
      </c>
      <c r="L14" s="47">
        <f t="shared" si="6"/>
        <v>2.9624999999999999</v>
      </c>
      <c r="M14" s="36">
        <v>2200</v>
      </c>
      <c r="N14" s="51">
        <f t="shared" si="7"/>
        <v>7.7272727272727271E-2</v>
      </c>
      <c r="O14" s="36">
        <v>2300</v>
      </c>
      <c r="P14" s="51">
        <f t="shared" si="7"/>
        <v>3.0434782608695653E-2</v>
      </c>
      <c r="Q14" s="24">
        <v>20</v>
      </c>
      <c r="R14" s="17">
        <v>20</v>
      </c>
      <c r="S14" s="70">
        <f t="shared" si="8"/>
        <v>40</v>
      </c>
      <c r="T14" s="28"/>
    </row>
    <row r="15" spans="1:20" x14ac:dyDescent="0.25">
      <c r="A15" s="10" t="s">
        <v>6</v>
      </c>
      <c r="B15" s="12">
        <v>44142</v>
      </c>
      <c r="C15" s="36">
        <v>1500</v>
      </c>
      <c r="D15" s="37">
        <v>250</v>
      </c>
      <c r="E15" s="37">
        <v>300</v>
      </c>
      <c r="F15" s="37">
        <v>150</v>
      </c>
      <c r="G15" s="37">
        <v>150</v>
      </c>
      <c r="H15" s="37">
        <v>180</v>
      </c>
      <c r="I15" s="38">
        <v>150</v>
      </c>
      <c r="J15" s="39">
        <f t="shared" si="5"/>
        <v>2680</v>
      </c>
      <c r="K15" s="4">
        <v>900</v>
      </c>
      <c r="L15" s="47">
        <f t="shared" si="6"/>
        <v>2.9777777777777779</v>
      </c>
      <c r="M15" s="36">
        <v>2800</v>
      </c>
      <c r="N15" s="51">
        <f t="shared" si="7"/>
        <v>-4.2857142857142858E-2</v>
      </c>
      <c r="O15" s="36">
        <v>2700</v>
      </c>
      <c r="P15" s="51">
        <f t="shared" si="7"/>
        <v>-7.4074074074074077E-3</v>
      </c>
      <c r="Q15" s="24">
        <v>20</v>
      </c>
      <c r="R15" s="17">
        <v>20</v>
      </c>
      <c r="S15" s="70">
        <f t="shared" si="8"/>
        <v>40</v>
      </c>
      <c r="T15" s="28"/>
    </row>
    <row r="16" spans="1:20" ht="15.75" thickBot="1" x14ac:dyDescent="0.3">
      <c r="A16" s="18" t="s">
        <v>7</v>
      </c>
      <c r="B16" s="19">
        <v>44143</v>
      </c>
      <c r="C16" s="40">
        <v>2000</v>
      </c>
      <c r="D16" s="41">
        <v>350</v>
      </c>
      <c r="E16" s="41">
        <v>450</v>
      </c>
      <c r="F16" s="41">
        <v>50</v>
      </c>
      <c r="G16" s="41">
        <v>200</v>
      </c>
      <c r="H16" s="41">
        <v>120</v>
      </c>
      <c r="I16" s="42">
        <v>80</v>
      </c>
      <c r="J16" s="43">
        <f t="shared" si="5"/>
        <v>3250</v>
      </c>
      <c r="K16" s="20">
        <v>1100</v>
      </c>
      <c r="L16" s="48">
        <f t="shared" si="6"/>
        <v>2.9545454545454546</v>
      </c>
      <c r="M16" s="40">
        <v>3100</v>
      </c>
      <c r="N16" s="52">
        <f t="shared" si="7"/>
        <v>4.8387096774193547E-2</v>
      </c>
      <c r="O16" s="40">
        <v>3200</v>
      </c>
      <c r="P16" s="52">
        <f t="shared" si="7"/>
        <v>1.5625E-2</v>
      </c>
      <c r="Q16" s="25">
        <v>20</v>
      </c>
      <c r="R16" s="21">
        <v>20</v>
      </c>
      <c r="S16" s="71">
        <f t="shared" si="8"/>
        <v>40</v>
      </c>
      <c r="T16" s="29"/>
    </row>
    <row r="17" spans="1:20" x14ac:dyDescent="0.25">
      <c r="A17" s="8" t="s">
        <v>3</v>
      </c>
      <c r="B17" s="9">
        <v>44144</v>
      </c>
      <c r="C17" s="32"/>
      <c r="D17" s="33"/>
      <c r="E17" s="33"/>
      <c r="F17" s="33"/>
      <c r="G17" s="33"/>
      <c r="H17" s="33"/>
      <c r="I17" s="34"/>
      <c r="J17" s="35" t="str">
        <f t="shared" si="5"/>
        <v/>
      </c>
      <c r="K17" s="15"/>
      <c r="L17" s="46" t="str">
        <f t="shared" si="6"/>
        <v/>
      </c>
      <c r="M17" s="32"/>
      <c r="N17" s="50" t="str">
        <f t="shared" si="7"/>
        <v/>
      </c>
      <c r="O17" s="32"/>
      <c r="P17" s="50" t="str">
        <f t="shared" si="7"/>
        <v/>
      </c>
      <c r="Q17" s="23"/>
      <c r="R17" s="16"/>
      <c r="S17" s="69" t="str">
        <f t="shared" si="8"/>
        <v/>
      </c>
      <c r="T17" s="27"/>
    </row>
    <row r="18" spans="1:20" x14ac:dyDescent="0.25">
      <c r="A18" s="10" t="s">
        <v>1</v>
      </c>
      <c r="B18" s="11">
        <v>44145</v>
      </c>
      <c r="C18" s="36">
        <v>1200</v>
      </c>
      <c r="D18" s="37">
        <v>150</v>
      </c>
      <c r="E18" s="37">
        <v>30</v>
      </c>
      <c r="F18" s="37">
        <v>300</v>
      </c>
      <c r="G18" s="37">
        <v>50</v>
      </c>
      <c r="H18" s="37">
        <v>50</v>
      </c>
      <c r="I18" s="38">
        <v>100</v>
      </c>
      <c r="J18" s="39">
        <f t="shared" si="5"/>
        <v>1880</v>
      </c>
      <c r="K18" s="4">
        <v>650</v>
      </c>
      <c r="L18" s="47">
        <f t="shared" si="6"/>
        <v>2.8923076923076922</v>
      </c>
      <c r="M18" s="36">
        <v>1900</v>
      </c>
      <c r="N18" s="51">
        <f t="shared" si="7"/>
        <v>-1.0526315789473684E-2</v>
      </c>
      <c r="O18" s="36">
        <v>1800</v>
      </c>
      <c r="P18" s="51">
        <f t="shared" si="7"/>
        <v>4.4444444444444446E-2</v>
      </c>
      <c r="Q18" s="24">
        <v>15</v>
      </c>
      <c r="R18" s="17">
        <v>15</v>
      </c>
      <c r="S18" s="70">
        <f t="shared" si="8"/>
        <v>30</v>
      </c>
      <c r="T18" s="28"/>
    </row>
    <row r="19" spans="1:20" x14ac:dyDescent="0.25">
      <c r="A19" s="10" t="s">
        <v>2</v>
      </c>
      <c r="B19" s="12">
        <v>44146</v>
      </c>
      <c r="C19" s="36">
        <v>1000</v>
      </c>
      <c r="D19" s="37">
        <v>100</v>
      </c>
      <c r="E19" s="37">
        <v>100</v>
      </c>
      <c r="F19" s="37">
        <v>250</v>
      </c>
      <c r="G19" s="37">
        <v>50</v>
      </c>
      <c r="H19" s="37">
        <v>100</v>
      </c>
      <c r="I19" s="38">
        <v>100</v>
      </c>
      <c r="J19" s="39">
        <f t="shared" si="5"/>
        <v>1700</v>
      </c>
      <c r="K19" s="4">
        <v>600</v>
      </c>
      <c r="L19" s="47">
        <f t="shared" si="6"/>
        <v>2.8333333333333335</v>
      </c>
      <c r="M19" s="36">
        <v>1800</v>
      </c>
      <c r="N19" s="51">
        <f t="shared" si="7"/>
        <v>-5.5555555555555552E-2</v>
      </c>
      <c r="O19" s="36">
        <v>1600</v>
      </c>
      <c r="P19" s="51">
        <f t="shared" si="7"/>
        <v>6.25E-2</v>
      </c>
      <c r="Q19" s="24">
        <v>15</v>
      </c>
      <c r="R19" s="17">
        <v>15</v>
      </c>
      <c r="S19" s="70">
        <f t="shared" si="8"/>
        <v>30</v>
      </c>
      <c r="T19" s="28"/>
    </row>
    <row r="20" spans="1:20" x14ac:dyDescent="0.25">
      <c r="A20" s="10" t="s">
        <v>4</v>
      </c>
      <c r="B20" s="12">
        <v>44147</v>
      </c>
      <c r="C20" s="36">
        <v>1200</v>
      </c>
      <c r="D20" s="37">
        <v>150</v>
      </c>
      <c r="E20" s="37">
        <v>130</v>
      </c>
      <c r="F20" s="37">
        <v>300</v>
      </c>
      <c r="G20" s="37">
        <v>40</v>
      </c>
      <c r="H20" s="37">
        <v>80</v>
      </c>
      <c r="I20" s="38">
        <v>100</v>
      </c>
      <c r="J20" s="39">
        <f t="shared" si="5"/>
        <v>2000</v>
      </c>
      <c r="K20" s="4">
        <v>700</v>
      </c>
      <c r="L20" s="47">
        <f t="shared" si="6"/>
        <v>2.8571428571428572</v>
      </c>
      <c r="M20" s="36">
        <v>1900</v>
      </c>
      <c r="N20" s="51">
        <f t="shared" si="7"/>
        <v>5.2631578947368418E-2</v>
      </c>
      <c r="O20" s="36">
        <v>2100</v>
      </c>
      <c r="P20" s="51">
        <f t="shared" si="7"/>
        <v>-4.7619047619047616E-2</v>
      </c>
      <c r="Q20" s="24">
        <v>15</v>
      </c>
      <c r="R20" s="17">
        <v>20</v>
      </c>
      <c r="S20" s="70">
        <f t="shared" si="8"/>
        <v>35</v>
      </c>
      <c r="T20" s="28"/>
    </row>
    <row r="21" spans="1:20" x14ac:dyDescent="0.25">
      <c r="A21" s="10" t="s">
        <v>5</v>
      </c>
      <c r="B21" s="12">
        <v>44148</v>
      </c>
      <c r="C21" s="36">
        <v>1400</v>
      </c>
      <c r="D21" s="37">
        <v>200</v>
      </c>
      <c r="E21" s="37">
        <v>90</v>
      </c>
      <c r="F21" s="37">
        <v>400</v>
      </c>
      <c r="G21" s="37">
        <v>60</v>
      </c>
      <c r="H21" s="37">
        <v>120</v>
      </c>
      <c r="I21" s="38">
        <v>100</v>
      </c>
      <c r="J21" s="39">
        <f t="shared" si="5"/>
        <v>2370</v>
      </c>
      <c r="K21" s="4">
        <v>800</v>
      </c>
      <c r="L21" s="47">
        <f t="shared" si="6"/>
        <v>2.9624999999999999</v>
      </c>
      <c r="M21" s="36">
        <v>2200</v>
      </c>
      <c r="N21" s="51">
        <f t="shared" si="7"/>
        <v>7.7272727272727271E-2</v>
      </c>
      <c r="O21" s="36">
        <v>2300</v>
      </c>
      <c r="P21" s="51">
        <f t="shared" si="7"/>
        <v>3.0434782608695653E-2</v>
      </c>
      <c r="Q21" s="24">
        <v>20</v>
      </c>
      <c r="R21" s="17">
        <v>20</v>
      </c>
      <c r="S21" s="70">
        <f t="shared" si="8"/>
        <v>40</v>
      </c>
      <c r="T21" s="28"/>
    </row>
    <row r="22" spans="1:20" x14ac:dyDescent="0.25">
      <c r="A22" s="10" t="s">
        <v>6</v>
      </c>
      <c r="B22" s="12">
        <v>44149</v>
      </c>
      <c r="C22" s="36">
        <v>1500</v>
      </c>
      <c r="D22" s="37">
        <v>250</v>
      </c>
      <c r="E22" s="37">
        <v>300</v>
      </c>
      <c r="F22" s="37">
        <v>150</v>
      </c>
      <c r="G22" s="37">
        <v>150</v>
      </c>
      <c r="H22" s="37">
        <v>180</v>
      </c>
      <c r="I22" s="38">
        <v>150</v>
      </c>
      <c r="J22" s="39">
        <f t="shared" si="5"/>
        <v>2680</v>
      </c>
      <c r="K22" s="4">
        <v>900</v>
      </c>
      <c r="L22" s="47">
        <f t="shared" si="6"/>
        <v>2.9777777777777779</v>
      </c>
      <c r="M22" s="36">
        <v>2800</v>
      </c>
      <c r="N22" s="51">
        <f t="shared" si="7"/>
        <v>-4.2857142857142858E-2</v>
      </c>
      <c r="O22" s="36">
        <v>2700</v>
      </c>
      <c r="P22" s="51">
        <f t="shared" si="7"/>
        <v>-7.4074074074074077E-3</v>
      </c>
      <c r="Q22" s="24">
        <v>20</v>
      </c>
      <c r="R22" s="17">
        <v>20</v>
      </c>
      <c r="S22" s="70">
        <f t="shared" si="8"/>
        <v>40</v>
      </c>
      <c r="T22" s="28"/>
    </row>
    <row r="23" spans="1:20" ht="15.75" thickBot="1" x14ac:dyDescent="0.3">
      <c r="A23" s="18" t="s">
        <v>7</v>
      </c>
      <c r="B23" s="19">
        <v>44150</v>
      </c>
      <c r="C23" s="40">
        <v>2000</v>
      </c>
      <c r="D23" s="41">
        <v>350</v>
      </c>
      <c r="E23" s="41">
        <v>450</v>
      </c>
      <c r="F23" s="41">
        <v>50</v>
      </c>
      <c r="G23" s="41">
        <v>200</v>
      </c>
      <c r="H23" s="41">
        <v>120</v>
      </c>
      <c r="I23" s="42">
        <v>80</v>
      </c>
      <c r="J23" s="43">
        <f t="shared" si="5"/>
        <v>3250</v>
      </c>
      <c r="K23" s="20">
        <v>1100</v>
      </c>
      <c r="L23" s="48">
        <f t="shared" si="6"/>
        <v>2.9545454545454546</v>
      </c>
      <c r="M23" s="40">
        <v>3100</v>
      </c>
      <c r="N23" s="52">
        <f t="shared" si="7"/>
        <v>4.8387096774193547E-2</v>
      </c>
      <c r="O23" s="40">
        <v>3200</v>
      </c>
      <c r="P23" s="52">
        <f t="shared" si="7"/>
        <v>1.5625E-2</v>
      </c>
      <c r="Q23" s="25">
        <v>20</v>
      </c>
      <c r="R23" s="21">
        <v>20</v>
      </c>
      <c r="S23" s="71">
        <f t="shared" si="8"/>
        <v>40</v>
      </c>
      <c r="T23" s="29"/>
    </row>
    <row r="24" spans="1:20" x14ac:dyDescent="0.25">
      <c r="A24" s="8" t="s">
        <v>3</v>
      </c>
      <c r="B24" s="9">
        <v>44151</v>
      </c>
      <c r="C24" s="32"/>
      <c r="D24" s="33"/>
      <c r="E24" s="33"/>
      <c r="F24" s="33"/>
      <c r="G24" s="33"/>
      <c r="H24" s="33"/>
      <c r="I24" s="34"/>
      <c r="J24" s="35" t="str">
        <f t="shared" si="5"/>
        <v/>
      </c>
      <c r="K24" s="15"/>
      <c r="L24" s="46" t="str">
        <f t="shared" si="6"/>
        <v/>
      </c>
      <c r="M24" s="32"/>
      <c r="N24" s="50" t="str">
        <f t="shared" si="7"/>
        <v/>
      </c>
      <c r="O24" s="32"/>
      <c r="P24" s="50" t="str">
        <f t="shared" si="7"/>
        <v/>
      </c>
      <c r="Q24" s="23"/>
      <c r="R24" s="16"/>
      <c r="S24" s="69" t="str">
        <f t="shared" si="8"/>
        <v/>
      </c>
      <c r="T24" s="27"/>
    </row>
    <row r="25" spans="1:20" x14ac:dyDescent="0.25">
      <c r="A25" s="10" t="s">
        <v>1</v>
      </c>
      <c r="B25" s="11">
        <v>44152</v>
      </c>
      <c r="C25" s="36">
        <v>1200</v>
      </c>
      <c r="D25" s="37">
        <v>150</v>
      </c>
      <c r="E25" s="37">
        <v>30</v>
      </c>
      <c r="F25" s="37">
        <v>300</v>
      </c>
      <c r="G25" s="37">
        <v>50</v>
      </c>
      <c r="H25" s="37">
        <v>50</v>
      </c>
      <c r="I25" s="38">
        <v>100</v>
      </c>
      <c r="J25" s="39">
        <f t="shared" si="5"/>
        <v>1880</v>
      </c>
      <c r="K25" s="4">
        <v>650</v>
      </c>
      <c r="L25" s="47">
        <f t="shared" si="6"/>
        <v>2.8923076923076922</v>
      </c>
      <c r="M25" s="36">
        <v>1900</v>
      </c>
      <c r="N25" s="51">
        <f t="shared" si="7"/>
        <v>-1.0526315789473684E-2</v>
      </c>
      <c r="O25" s="36">
        <v>1800</v>
      </c>
      <c r="P25" s="51">
        <f t="shared" si="7"/>
        <v>4.4444444444444446E-2</v>
      </c>
      <c r="Q25" s="24">
        <v>15</v>
      </c>
      <c r="R25" s="17">
        <v>15</v>
      </c>
      <c r="S25" s="70">
        <f t="shared" si="8"/>
        <v>30</v>
      </c>
      <c r="T25" s="28"/>
    </row>
    <row r="26" spans="1:20" x14ac:dyDescent="0.25">
      <c r="A26" s="10" t="s">
        <v>2</v>
      </c>
      <c r="B26" s="12">
        <v>44153</v>
      </c>
      <c r="C26" s="36">
        <v>1000</v>
      </c>
      <c r="D26" s="37">
        <v>100</v>
      </c>
      <c r="E26" s="37">
        <v>100</v>
      </c>
      <c r="F26" s="37">
        <v>250</v>
      </c>
      <c r="G26" s="37">
        <v>50</v>
      </c>
      <c r="H26" s="37">
        <v>100</v>
      </c>
      <c r="I26" s="38">
        <v>100</v>
      </c>
      <c r="J26" s="39">
        <f t="shared" si="5"/>
        <v>1700</v>
      </c>
      <c r="K26" s="4">
        <v>600</v>
      </c>
      <c r="L26" s="47">
        <f t="shared" si="6"/>
        <v>2.8333333333333335</v>
      </c>
      <c r="M26" s="36">
        <v>1800</v>
      </c>
      <c r="N26" s="51">
        <f t="shared" si="7"/>
        <v>-5.5555555555555552E-2</v>
      </c>
      <c r="O26" s="36">
        <v>1600</v>
      </c>
      <c r="P26" s="51">
        <f t="shared" si="7"/>
        <v>6.25E-2</v>
      </c>
      <c r="Q26" s="24">
        <v>15</v>
      </c>
      <c r="R26" s="17">
        <v>15</v>
      </c>
      <c r="S26" s="70">
        <f t="shared" si="8"/>
        <v>30</v>
      </c>
      <c r="T26" s="28"/>
    </row>
    <row r="27" spans="1:20" x14ac:dyDescent="0.25">
      <c r="A27" s="10" t="s">
        <v>4</v>
      </c>
      <c r="B27" s="12">
        <v>44154</v>
      </c>
      <c r="C27" s="36">
        <v>1200</v>
      </c>
      <c r="D27" s="37">
        <v>150</v>
      </c>
      <c r="E27" s="37">
        <v>130</v>
      </c>
      <c r="F27" s="37">
        <v>300</v>
      </c>
      <c r="G27" s="37">
        <v>40</v>
      </c>
      <c r="H27" s="37">
        <v>80</v>
      </c>
      <c r="I27" s="38">
        <v>100</v>
      </c>
      <c r="J27" s="39">
        <f t="shared" si="5"/>
        <v>2000</v>
      </c>
      <c r="K27" s="4">
        <v>700</v>
      </c>
      <c r="L27" s="47">
        <f t="shared" si="6"/>
        <v>2.8571428571428572</v>
      </c>
      <c r="M27" s="36">
        <v>1900</v>
      </c>
      <c r="N27" s="51">
        <f t="shared" ref="N27:P42" si="9">IF(J27="","",($J27-M27)/M27)</f>
        <v>5.2631578947368418E-2</v>
      </c>
      <c r="O27" s="36">
        <v>2100</v>
      </c>
      <c r="P27" s="51">
        <f t="shared" si="9"/>
        <v>-4.7619047619047616E-2</v>
      </c>
      <c r="Q27" s="24">
        <v>15</v>
      </c>
      <c r="R27" s="17">
        <v>20</v>
      </c>
      <c r="S27" s="70">
        <f t="shared" si="8"/>
        <v>35</v>
      </c>
      <c r="T27" s="28"/>
    </row>
    <row r="28" spans="1:20" x14ac:dyDescent="0.25">
      <c r="A28" s="10" t="s">
        <v>5</v>
      </c>
      <c r="B28" s="12">
        <v>44155</v>
      </c>
      <c r="C28" s="36">
        <v>1400</v>
      </c>
      <c r="D28" s="37">
        <v>200</v>
      </c>
      <c r="E28" s="37">
        <v>90</v>
      </c>
      <c r="F28" s="37">
        <v>400</v>
      </c>
      <c r="G28" s="37">
        <v>60</v>
      </c>
      <c r="H28" s="37">
        <v>120</v>
      </c>
      <c r="I28" s="38">
        <v>100</v>
      </c>
      <c r="J28" s="39">
        <f t="shared" si="5"/>
        <v>2370</v>
      </c>
      <c r="K28" s="4">
        <v>800</v>
      </c>
      <c r="L28" s="47">
        <f t="shared" si="6"/>
        <v>2.9624999999999999</v>
      </c>
      <c r="M28" s="36">
        <v>2200</v>
      </c>
      <c r="N28" s="51">
        <f t="shared" si="9"/>
        <v>7.7272727272727271E-2</v>
      </c>
      <c r="O28" s="36">
        <v>2300</v>
      </c>
      <c r="P28" s="51">
        <f t="shared" si="9"/>
        <v>3.0434782608695653E-2</v>
      </c>
      <c r="Q28" s="24">
        <v>20</v>
      </c>
      <c r="R28" s="17">
        <v>20</v>
      </c>
      <c r="S28" s="70">
        <f t="shared" si="8"/>
        <v>40</v>
      </c>
      <c r="T28" s="28"/>
    </row>
    <row r="29" spans="1:20" x14ac:dyDescent="0.25">
      <c r="A29" s="10" t="s">
        <v>6</v>
      </c>
      <c r="B29" s="12">
        <v>44156</v>
      </c>
      <c r="C29" s="36">
        <v>1500</v>
      </c>
      <c r="D29" s="37">
        <v>250</v>
      </c>
      <c r="E29" s="37">
        <v>300</v>
      </c>
      <c r="F29" s="37">
        <v>150</v>
      </c>
      <c r="G29" s="37">
        <v>150</v>
      </c>
      <c r="H29" s="37">
        <v>180</v>
      </c>
      <c r="I29" s="38">
        <v>150</v>
      </c>
      <c r="J29" s="39">
        <f t="shared" si="5"/>
        <v>2680</v>
      </c>
      <c r="K29" s="4">
        <v>900</v>
      </c>
      <c r="L29" s="47">
        <f t="shared" si="6"/>
        <v>2.9777777777777779</v>
      </c>
      <c r="M29" s="36">
        <v>2800</v>
      </c>
      <c r="N29" s="51">
        <f t="shared" si="9"/>
        <v>-4.2857142857142858E-2</v>
      </c>
      <c r="O29" s="36">
        <v>2700</v>
      </c>
      <c r="P29" s="51">
        <f t="shared" si="9"/>
        <v>-7.4074074074074077E-3</v>
      </c>
      <c r="Q29" s="24">
        <v>20</v>
      </c>
      <c r="R29" s="17">
        <v>20</v>
      </c>
      <c r="S29" s="70">
        <f t="shared" si="8"/>
        <v>40</v>
      </c>
      <c r="T29" s="28"/>
    </row>
    <row r="30" spans="1:20" ht="15.75" thickBot="1" x14ac:dyDescent="0.3">
      <c r="A30" s="18" t="s">
        <v>7</v>
      </c>
      <c r="B30" s="19">
        <v>44157</v>
      </c>
      <c r="C30" s="40">
        <v>2000</v>
      </c>
      <c r="D30" s="41">
        <v>350</v>
      </c>
      <c r="E30" s="41">
        <v>450</v>
      </c>
      <c r="F30" s="41">
        <v>50</v>
      </c>
      <c r="G30" s="41">
        <v>200</v>
      </c>
      <c r="H30" s="41">
        <v>120</v>
      </c>
      <c r="I30" s="42">
        <v>80</v>
      </c>
      <c r="J30" s="43">
        <f t="shared" si="5"/>
        <v>3250</v>
      </c>
      <c r="K30" s="20">
        <v>1100</v>
      </c>
      <c r="L30" s="48">
        <f t="shared" si="6"/>
        <v>2.9545454545454546</v>
      </c>
      <c r="M30" s="40">
        <v>3100</v>
      </c>
      <c r="N30" s="52">
        <f t="shared" si="9"/>
        <v>4.8387096774193547E-2</v>
      </c>
      <c r="O30" s="40">
        <v>3200</v>
      </c>
      <c r="P30" s="52">
        <f t="shared" si="9"/>
        <v>1.5625E-2</v>
      </c>
      <c r="Q30" s="25">
        <v>20</v>
      </c>
      <c r="R30" s="21">
        <v>20</v>
      </c>
      <c r="S30" s="71">
        <f t="shared" si="8"/>
        <v>40</v>
      </c>
      <c r="T30" s="29"/>
    </row>
    <row r="31" spans="1:20" x14ac:dyDescent="0.25">
      <c r="A31" s="8" t="s">
        <v>3</v>
      </c>
      <c r="B31" s="9">
        <v>44158</v>
      </c>
      <c r="C31" s="32"/>
      <c r="D31" s="33"/>
      <c r="E31" s="33"/>
      <c r="F31" s="33"/>
      <c r="G31" s="33"/>
      <c r="H31" s="33"/>
      <c r="I31" s="34"/>
      <c r="J31" s="35" t="str">
        <f t="shared" si="5"/>
        <v/>
      </c>
      <c r="K31" s="15"/>
      <c r="L31" s="46" t="str">
        <f t="shared" si="6"/>
        <v/>
      </c>
      <c r="M31" s="32"/>
      <c r="N31" s="50" t="str">
        <f t="shared" si="9"/>
        <v/>
      </c>
      <c r="O31" s="32"/>
      <c r="P31" s="50" t="str">
        <f t="shared" si="9"/>
        <v/>
      </c>
      <c r="Q31" s="23"/>
      <c r="R31" s="16"/>
      <c r="S31" s="69" t="str">
        <f t="shared" si="8"/>
        <v/>
      </c>
      <c r="T31" s="27"/>
    </row>
    <row r="32" spans="1:20" x14ac:dyDescent="0.25">
      <c r="A32" s="10" t="s">
        <v>1</v>
      </c>
      <c r="B32" s="11">
        <v>44159</v>
      </c>
      <c r="C32" s="36">
        <v>1200</v>
      </c>
      <c r="D32" s="37">
        <v>150</v>
      </c>
      <c r="E32" s="37">
        <v>30</v>
      </c>
      <c r="F32" s="37">
        <v>300</v>
      </c>
      <c r="G32" s="37">
        <v>50</v>
      </c>
      <c r="H32" s="37">
        <v>50</v>
      </c>
      <c r="I32" s="38">
        <v>100</v>
      </c>
      <c r="J32" s="39">
        <f t="shared" si="5"/>
        <v>1880</v>
      </c>
      <c r="K32" s="4">
        <v>650</v>
      </c>
      <c r="L32" s="47">
        <f t="shared" si="6"/>
        <v>2.8923076923076922</v>
      </c>
      <c r="M32" s="36">
        <v>1900</v>
      </c>
      <c r="N32" s="51">
        <f t="shared" si="9"/>
        <v>-1.0526315789473684E-2</v>
      </c>
      <c r="O32" s="36">
        <v>1800</v>
      </c>
      <c r="P32" s="51">
        <f t="shared" si="9"/>
        <v>4.4444444444444446E-2</v>
      </c>
      <c r="Q32" s="24">
        <v>15</v>
      </c>
      <c r="R32" s="17">
        <v>15</v>
      </c>
      <c r="S32" s="70">
        <f t="shared" si="8"/>
        <v>30</v>
      </c>
      <c r="T32" s="28"/>
    </row>
    <row r="33" spans="1:20" x14ac:dyDescent="0.25">
      <c r="A33" s="10" t="s">
        <v>2</v>
      </c>
      <c r="B33" s="12">
        <v>44160</v>
      </c>
      <c r="C33" s="36">
        <v>1000</v>
      </c>
      <c r="D33" s="37">
        <v>100</v>
      </c>
      <c r="E33" s="37">
        <v>100</v>
      </c>
      <c r="F33" s="37">
        <v>250</v>
      </c>
      <c r="G33" s="37">
        <v>50</v>
      </c>
      <c r="H33" s="37">
        <v>100</v>
      </c>
      <c r="I33" s="38">
        <v>100</v>
      </c>
      <c r="J33" s="39">
        <f t="shared" si="5"/>
        <v>1700</v>
      </c>
      <c r="K33" s="4">
        <v>600</v>
      </c>
      <c r="L33" s="47">
        <f t="shared" si="6"/>
        <v>2.8333333333333335</v>
      </c>
      <c r="M33" s="36">
        <v>1800</v>
      </c>
      <c r="N33" s="51">
        <f t="shared" si="9"/>
        <v>-5.5555555555555552E-2</v>
      </c>
      <c r="O33" s="36">
        <v>1600</v>
      </c>
      <c r="P33" s="51">
        <f t="shared" si="9"/>
        <v>6.25E-2</v>
      </c>
      <c r="Q33" s="24">
        <v>15</v>
      </c>
      <c r="R33" s="17">
        <v>15</v>
      </c>
      <c r="S33" s="70">
        <f t="shared" si="8"/>
        <v>30</v>
      </c>
      <c r="T33" s="28"/>
    </row>
    <row r="34" spans="1:20" x14ac:dyDescent="0.25">
      <c r="A34" s="10" t="s">
        <v>4</v>
      </c>
      <c r="B34" s="12">
        <v>44161</v>
      </c>
      <c r="C34" s="36">
        <v>1200</v>
      </c>
      <c r="D34" s="37">
        <v>150</v>
      </c>
      <c r="E34" s="37">
        <v>130</v>
      </c>
      <c r="F34" s="37">
        <v>300</v>
      </c>
      <c r="G34" s="37">
        <v>40</v>
      </c>
      <c r="H34" s="37">
        <v>80</v>
      </c>
      <c r="I34" s="38">
        <v>100</v>
      </c>
      <c r="J34" s="39">
        <f t="shared" si="5"/>
        <v>2000</v>
      </c>
      <c r="K34" s="4">
        <v>700</v>
      </c>
      <c r="L34" s="47">
        <f t="shared" si="6"/>
        <v>2.8571428571428572</v>
      </c>
      <c r="M34" s="36">
        <v>1900</v>
      </c>
      <c r="N34" s="51">
        <f t="shared" si="9"/>
        <v>5.2631578947368418E-2</v>
      </c>
      <c r="O34" s="36">
        <v>2100</v>
      </c>
      <c r="P34" s="51">
        <f t="shared" si="9"/>
        <v>-4.7619047619047616E-2</v>
      </c>
      <c r="Q34" s="24">
        <v>15</v>
      </c>
      <c r="R34" s="17">
        <v>20</v>
      </c>
      <c r="S34" s="70">
        <f t="shared" si="8"/>
        <v>35</v>
      </c>
      <c r="T34" s="28"/>
    </row>
    <row r="35" spans="1:20" x14ac:dyDescent="0.25">
      <c r="A35" s="10" t="s">
        <v>5</v>
      </c>
      <c r="B35" s="12">
        <v>44162</v>
      </c>
      <c r="C35" s="36">
        <v>1400</v>
      </c>
      <c r="D35" s="37">
        <v>200</v>
      </c>
      <c r="E35" s="37">
        <v>90</v>
      </c>
      <c r="F35" s="37">
        <v>400</v>
      </c>
      <c r="G35" s="37">
        <v>60</v>
      </c>
      <c r="H35" s="37">
        <v>120</v>
      </c>
      <c r="I35" s="38">
        <v>100</v>
      </c>
      <c r="J35" s="39">
        <f t="shared" si="5"/>
        <v>2370</v>
      </c>
      <c r="K35" s="4">
        <v>800</v>
      </c>
      <c r="L35" s="47">
        <f t="shared" si="6"/>
        <v>2.9624999999999999</v>
      </c>
      <c r="M35" s="36">
        <v>2200</v>
      </c>
      <c r="N35" s="51">
        <f t="shared" si="9"/>
        <v>7.7272727272727271E-2</v>
      </c>
      <c r="O35" s="36">
        <v>2300</v>
      </c>
      <c r="P35" s="51">
        <f t="shared" si="9"/>
        <v>3.0434782608695653E-2</v>
      </c>
      <c r="Q35" s="24">
        <v>20</v>
      </c>
      <c r="R35" s="17">
        <v>20</v>
      </c>
      <c r="S35" s="70">
        <f t="shared" si="8"/>
        <v>40</v>
      </c>
      <c r="T35" s="28"/>
    </row>
    <row r="36" spans="1:20" x14ac:dyDescent="0.25">
      <c r="A36" s="10" t="s">
        <v>6</v>
      </c>
      <c r="B36" s="12">
        <v>44163</v>
      </c>
      <c r="C36" s="36">
        <v>1500</v>
      </c>
      <c r="D36" s="37">
        <v>250</v>
      </c>
      <c r="E36" s="37">
        <v>300</v>
      </c>
      <c r="F36" s="37">
        <v>150</v>
      </c>
      <c r="G36" s="37">
        <v>150</v>
      </c>
      <c r="H36" s="37">
        <v>180</v>
      </c>
      <c r="I36" s="38">
        <v>150</v>
      </c>
      <c r="J36" s="39">
        <f t="shared" si="5"/>
        <v>2680</v>
      </c>
      <c r="K36" s="4">
        <v>900</v>
      </c>
      <c r="L36" s="47">
        <f t="shared" si="6"/>
        <v>2.9777777777777779</v>
      </c>
      <c r="M36" s="36">
        <v>2800</v>
      </c>
      <c r="N36" s="51">
        <f t="shared" si="9"/>
        <v>-4.2857142857142858E-2</v>
      </c>
      <c r="O36" s="36">
        <v>2700</v>
      </c>
      <c r="P36" s="51">
        <f t="shared" si="9"/>
        <v>-7.4074074074074077E-3</v>
      </c>
      <c r="Q36" s="24">
        <v>20</v>
      </c>
      <c r="R36" s="17">
        <v>20</v>
      </c>
      <c r="S36" s="70">
        <f t="shared" si="8"/>
        <v>40</v>
      </c>
      <c r="T36" s="28"/>
    </row>
    <row r="37" spans="1:20" ht="15.75" thickBot="1" x14ac:dyDescent="0.3">
      <c r="A37" s="18" t="s">
        <v>7</v>
      </c>
      <c r="B37" s="19">
        <v>44164</v>
      </c>
      <c r="C37" s="40">
        <v>2000</v>
      </c>
      <c r="D37" s="41">
        <v>350</v>
      </c>
      <c r="E37" s="41">
        <v>450</v>
      </c>
      <c r="F37" s="41">
        <v>50</v>
      </c>
      <c r="G37" s="41">
        <v>200</v>
      </c>
      <c r="H37" s="41">
        <v>120</v>
      </c>
      <c r="I37" s="42">
        <v>80</v>
      </c>
      <c r="J37" s="43">
        <f t="shared" si="5"/>
        <v>3250</v>
      </c>
      <c r="K37" s="20">
        <v>1100</v>
      </c>
      <c r="L37" s="48">
        <f t="shared" si="6"/>
        <v>2.9545454545454546</v>
      </c>
      <c r="M37" s="40">
        <v>3100</v>
      </c>
      <c r="N37" s="52">
        <f t="shared" si="9"/>
        <v>4.8387096774193547E-2</v>
      </c>
      <c r="O37" s="40">
        <v>3200</v>
      </c>
      <c r="P37" s="52">
        <f t="shared" si="9"/>
        <v>1.5625E-2</v>
      </c>
      <c r="Q37" s="25">
        <v>20</v>
      </c>
      <c r="R37" s="21">
        <v>20</v>
      </c>
      <c r="S37" s="71">
        <f t="shared" si="8"/>
        <v>40</v>
      </c>
      <c r="T37" s="29"/>
    </row>
    <row r="38" spans="1:20" x14ac:dyDescent="0.25">
      <c r="A38" s="8" t="s">
        <v>3</v>
      </c>
      <c r="B38" s="9">
        <v>44165</v>
      </c>
      <c r="C38" s="32"/>
      <c r="D38" s="33"/>
      <c r="E38" s="33"/>
      <c r="F38" s="33"/>
      <c r="G38" s="33"/>
      <c r="H38" s="33"/>
      <c r="I38" s="34"/>
      <c r="J38" s="35" t="str">
        <f t="shared" si="5"/>
        <v/>
      </c>
      <c r="K38" s="15"/>
      <c r="L38" s="46" t="str">
        <f t="shared" si="6"/>
        <v/>
      </c>
      <c r="M38" s="32"/>
      <c r="N38" s="50" t="str">
        <f t="shared" si="9"/>
        <v/>
      </c>
      <c r="O38" s="32"/>
      <c r="P38" s="50" t="str">
        <f t="shared" si="9"/>
        <v/>
      </c>
      <c r="Q38" s="23"/>
      <c r="R38" s="16"/>
      <c r="S38" s="69" t="str">
        <f t="shared" si="8"/>
        <v/>
      </c>
      <c r="T38" s="27"/>
    </row>
    <row r="39" spans="1:20" x14ac:dyDescent="0.25">
      <c r="A39" s="10" t="s">
        <v>1</v>
      </c>
      <c r="B39" s="11"/>
      <c r="C39" s="36"/>
      <c r="D39" s="37"/>
      <c r="E39" s="37"/>
      <c r="F39" s="37"/>
      <c r="G39" s="37"/>
      <c r="H39" s="37"/>
      <c r="I39" s="38"/>
      <c r="J39" s="39" t="str">
        <f t="shared" si="5"/>
        <v/>
      </c>
      <c r="K39" s="4"/>
      <c r="L39" s="47"/>
      <c r="M39" s="36"/>
      <c r="N39" s="51"/>
      <c r="O39" s="36"/>
      <c r="P39" s="51" t="str">
        <f t="shared" si="9"/>
        <v/>
      </c>
      <c r="Q39" s="24">
        <v>15</v>
      </c>
      <c r="R39" s="17">
        <v>15</v>
      </c>
      <c r="S39" s="70">
        <f t="shared" si="8"/>
        <v>30</v>
      </c>
      <c r="T39" s="28"/>
    </row>
    <row r="40" spans="1:20" x14ac:dyDescent="0.25">
      <c r="A40" s="10" t="s">
        <v>2</v>
      </c>
      <c r="B40" s="12"/>
      <c r="C40" s="36"/>
      <c r="D40" s="37"/>
      <c r="E40" s="37"/>
      <c r="F40" s="37"/>
      <c r="G40" s="37"/>
      <c r="H40" s="37"/>
      <c r="I40" s="38"/>
      <c r="J40" s="39" t="str">
        <f t="shared" si="5"/>
        <v/>
      </c>
      <c r="K40" s="4"/>
      <c r="L40" s="47" t="str">
        <f t="shared" si="6"/>
        <v/>
      </c>
      <c r="M40" s="36"/>
      <c r="N40" s="51" t="str">
        <f t="shared" si="9"/>
        <v/>
      </c>
      <c r="O40" s="36"/>
      <c r="P40" s="51" t="str">
        <f t="shared" si="9"/>
        <v/>
      </c>
      <c r="Q40" s="24"/>
      <c r="R40" s="17"/>
      <c r="S40" s="70" t="str">
        <f t="shared" si="8"/>
        <v/>
      </c>
      <c r="T40" s="28"/>
    </row>
    <row r="41" spans="1:20" x14ac:dyDescent="0.25">
      <c r="A41" s="10" t="s">
        <v>4</v>
      </c>
      <c r="B41" s="12"/>
      <c r="C41" s="36"/>
      <c r="D41" s="37"/>
      <c r="E41" s="37"/>
      <c r="F41" s="37"/>
      <c r="G41" s="37"/>
      <c r="H41" s="37"/>
      <c r="I41" s="38"/>
      <c r="J41" s="39" t="str">
        <f t="shared" si="5"/>
        <v/>
      </c>
      <c r="K41" s="4"/>
      <c r="L41" s="47" t="str">
        <f t="shared" si="6"/>
        <v/>
      </c>
      <c r="M41" s="36"/>
      <c r="N41" s="51" t="str">
        <f t="shared" si="9"/>
        <v/>
      </c>
      <c r="O41" s="36"/>
      <c r="P41" s="51" t="str">
        <f t="shared" si="9"/>
        <v/>
      </c>
      <c r="Q41" s="24"/>
      <c r="R41" s="17"/>
      <c r="S41" s="70" t="str">
        <f t="shared" si="8"/>
        <v/>
      </c>
      <c r="T41" s="28"/>
    </row>
    <row r="42" spans="1:20" x14ac:dyDescent="0.25">
      <c r="A42" s="10" t="s">
        <v>5</v>
      </c>
      <c r="B42" s="12"/>
      <c r="C42" s="36"/>
      <c r="D42" s="37"/>
      <c r="E42" s="37"/>
      <c r="F42" s="37"/>
      <c r="G42" s="37"/>
      <c r="H42" s="37"/>
      <c r="I42" s="38"/>
      <c r="J42" s="39" t="str">
        <f t="shared" si="5"/>
        <v/>
      </c>
      <c r="K42" s="4"/>
      <c r="L42" s="47" t="str">
        <f t="shared" si="6"/>
        <v/>
      </c>
      <c r="M42" s="36"/>
      <c r="N42" s="51" t="str">
        <f t="shared" si="9"/>
        <v/>
      </c>
      <c r="O42" s="36"/>
      <c r="P42" s="51" t="str">
        <f t="shared" si="9"/>
        <v/>
      </c>
      <c r="Q42" s="24"/>
      <c r="R42" s="17"/>
      <c r="S42" s="70" t="str">
        <f t="shared" si="8"/>
        <v/>
      </c>
      <c r="T42" s="28"/>
    </row>
    <row r="43" spans="1:20" x14ac:dyDescent="0.25">
      <c r="A43" s="10" t="s">
        <v>6</v>
      </c>
      <c r="B43" s="12"/>
      <c r="C43" s="36"/>
      <c r="D43" s="37"/>
      <c r="E43" s="37"/>
      <c r="F43" s="37"/>
      <c r="G43" s="37"/>
      <c r="H43" s="37"/>
      <c r="I43" s="38"/>
      <c r="J43" s="39" t="str">
        <f t="shared" si="5"/>
        <v/>
      </c>
      <c r="K43" s="4"/>
      <c r="L43" s="47" t="str">
        <f t="shared" si="6"/>
        <v/>
      </c>
      <c r="M43" s="36"/>
      <c r="N43" s="51" t="str">
        <f t="shared" ref="N43:N44" si="10">IF(J43="","",($J43-M43)/M43)</f>
        <v/>
      </c>
      <c r="O43" s="36"/>
      <c r="P43" s="51" t="str">
        <f t="shared" ref="P43:P44" si="11">IF(L43="","",($J43-O43)/O43)</f>
        <v/>
      </c>
      <c r="Q43" s="24"/>
      <c r="R43" s="17"/>
      <c r="S43" s="70" t="str">
        <f t="shared" si="8"/>
        <v/>
      </c>
      <c r="T43" s="28"/>
    </row>
    <row r="44" spans="1:20" ht="15.75" thickBot="1" x14ac:dyDescent="0.3">
      <c r="A44" s="18" t="s">
        <v>7</v>
      </c>
      <c r="B44" s="19"/>
      <c r="C44" s="40"/>
      <c r="D44" s="41"/>
      <c r="E44" s="41"/>
      <c r="F44" s="41"/>
      <c r="G44" s="41"/>
      <c r="H44" s="41"/>
      <c r="I44" s="42"/>
      <c r="J44" s="43" t="str">
        <f t="shared" si="5"/>
        <v/>
      </c>
      <c r="K44" s="20"/>
      <c r="L44" s="48" t="str">
        <f t="shared" si="6"/>
        <v/>
      </c>
      <c r="M44" s="40"/>
      <c r="N44" s="52" t="str">
        <f t="shared" si="10"/>
        <v/>
      </c>
      <c r="O44" s="40"/>
      <c r="P44" s="52" t="str">
        <f t="shared" si="11"/>
        <v/>
      </c>
      <c r="Q44" s="25"/>
      <c r="R44" s="21"/>
      <c r="S44" s="71"/>
      <c r="T44" s="29"/>
    </row>
    <row r="45" spans="1:20" ht="15.75" thickBot="1" x14ac:dyDescent="0.3">
      <c r="A45" s="264" t="s">
        <v>21</v>
      </c>
      <c r="B45" s="265"/>
      <c r="C45" s="54">
        <f>SUM(C3:C44)</f>
        <v>35200</v>
      </c>
      <c r="D45" s="55">
        <f t="shared" ref="D45:I45" si="12">SUM(D3:D44)</f>
        <v>5150</v>
      </c>
      <c r="E45" s="55">
        <f t="shared" si="12"/>
        <v>4850</v>
      </c>
      <c r="F45" s="55">
        <f t="shared" si="12"/>
        <v>5850</v>
      </c>
      <c r="G45" s="55">
        <f t="shared" si="12"/>
        <v>2400</v>
      </c>
      <c r="H45" s="55">
        <f t="shared" si="12"/>
        <v>2720</v>
      </c>
      <c r="I45" s="56">
        <f t="shared" si="12"/>
        <v>2600</v>
      </c>
      <c r="J45" s="61">
        <f t="shared" ref="J45:S45" si="13">SUM(J3:J37)</f>
        <v>58770</v>
      </c>
      <c r="K45" s="74">
        <f t="shared" si="13"/>
        <v>20100</v>
      </c>
      <c r="L45" s="62">
        <f>J45/K45</f>
        <v>2.9238805970149255</v>
      </c>
      <c r="M45" s="68">
        <f>SUM(M3:M44)</f>
        <v>57900</v>
      </c>
      <c r="N45" s="53">
        <f>($J45-M45)/M45</f>
        <v>1.5025906735751295E-2</v>
      </c>
      <c r="O45" s="44">
        <f>SUM(O3:O44)</f>
        <v>58000</v>
      </c>
      <c r="P45" s="53">
        <f>($J45-O45)/O45</f>
        <v>1.3275862068965517E-2</v>
      </c>
      <c r="Q45" s="26">
        <f t="shared" ref="Q45:R45" si="14">SUM(Q3:Q44)</f>
        <v>455</v>
      </c>
      <c r="R45" s="14">
        <f t="shared" si="14"/>
        <v>475</v>
      </c>
      <c r="S45" s="72">
        <f t="shared" si="13"/>
        <v>900</v>
      </c>
      <c r="T45" s="63"/>
    </row>
    <row r="46" spans="1:20" ht="15.75" thickBot="1" x14ac:dyDescent="0.3">
      <c r="A46" s="291" t="s">
        <v>44</v>
      </c>
      <c r="B46" s="292"/>
      <c r="C46" s="266" t="s">
        <v>26</v>
      </c>
      <c r="D46" s="267"/>
      <c r="E46" s="267"/>
      <c r="F46" s="267"/>
      <c r="G46" s="267"/>
      <c r="H46" s="267"/>
      <c r="I46" s="267"/>
      <c r="J46" s="268"/>
      <c r="K46" s="273" t="s">
        <v>81</v>
      </c>
      <c r="L46" s="297" t="s">
        <v>82</v>
      </c>
      <c r="M46" s="277" t="s">
        <v>87</v>
      </c>
      <c r="N46" s="278"/>
      <c r="O46" s="278"/>
      <c r="P46" s="278"/>
      <c r="Q46" s="278"/>
      <c r="R46" s="279"/>
    </row>
    <row r="47" spans="1:20" x14ac:dyDescent="0.25">
      <c r="A47" s="293"/>
      <c r="B47" s="294"/>
      <c r="C47" s="57" t="s">
        <v>27</v>
      </c>
      <c r="D47" s="58" t="s">
        <v>28</v>
      </c>
      <c r="E47" s="58" t="s">
        <v>29</v>
      </c>
      <c r="F47" s="58" t="s">
        <v>30</v>
      </c>
      <c r="G47" s="58" t="s">
        <v>31</v>
      </c>
      <c r="H47" s="58" t="s">
        <v>32</v>
      </c>
      <c r="I47" s="58" t="s">
        <v>33</v>
      </c>
      <c r="J47" s="269">
        <f>J45/$J45</f>
        <v>1</v>
      </c>
      <c r="K47" s="274"/>
      <c r="L47" s="298"/>
      <c r="M47" s="137" t="s">
        <v>83</v>
      </c>
      <c r="N47" s="138" t="s">
        <v>86</v>
      </c>
      <c r="O47" s="280" t="s">
        <v>85</v>
      </c>
      <c r="P47" s="280"/>
      <c r="Q47" s="280" t="s">
        <v>84</v>
      </c>
      <c r="R47" s="281"/>
    </row>
    <row r="48" spans="1:20" ht="16.5" thickBot="1" x14ac:dyDescent="0.3">
      <c r="A48" s="295">
        <f>COUNTA(C3:C44)</f>
        <v>25</v>
      </c>
      <c r="B48" s="296"/>
      <c r="C48" s="59">
        <f>C45/$J45</f>
        <v>0.5989450399863876</v>
      </c>
      <c r="D48" s="60">
        <f t="shared" ref="D48:I48" si="15">D45/$J45</f>
        <v>8.762974306619023E-2</v>
      </c>
      <c r="E48" s="60">
        <f t="shared" si="15"/>
        <v>8.2525097839033515E-2</v>
      </c>
      <c r="F48" s="60">
        <f t="shared" si="15"/>
        <v>9.9540581929555894E-2</v>
      </c>
      <c r="G48" s="60">
        <f t="shared" si="15"/>
        <v>4.0837161817253699E-2</v>
      </c>
      <c r="H48" s="60">
        <f t="shared" si="15"/>
        <v>4.6282116726220859E-2</v>
      </c>
      <c r="I48" s="60">
        <f t="shared" si="15"/>
        <v>4.4240258635358173E-2</v>
      </c>
      <c r="J48" s="270"/>
      <c r="K48" s="128">
        <f>AVERAGE(K3:K44)</f>
        <v>804</v>
      </c>
      <c r="L48" s="129">
        <f>L45</f>
        <v>2.9238805970149255</v>
      </c>
      <c r="M48" s="136">
        <f>S45</f>
        <v>900</v>
      </c>
      <c r="N48" s="135">
        <v>11</v>
      </c>
      <c r="O48" s="282">
        <f>M48*N48</f>
        <v>9900</v>
      </c>
      <c r="P48" s="282"/>
      <c r="Q48" s="283">
        <f>O48/J45</f>
        <v>0.16845329249617153</v>
      </c>
      <c r="R48" s="284"/>
    </row>
    <row r="66" spans="1:15" x14ac:dyDescent="0.25">
      <c r="A66" s="231" t="s">
        <v>35</v>
      </c>
      <c r="B66" s="231"/>
      <c r="C66" s="231"/>
      <c r="D66" s="231"/>
      <c r="E66" s="231"/>
      <c r="F66" s="231"/>
      <c r="G66" s="231"/>
      <c r="H66" s="231"/>
      <c r="I66" s="231"/>
      <c r="J66" s="231"/>
      <c r="L66" s="245" t="s">
        <v>88</v>
      </c>
      <c r="M66" s="245"/>
      <c r="N66" s="245"/>
      <c r="O66" s="245"/>
    </row>
    <row r="67" spans="1:15" x14ac:dyDescent="0.25">
      <c r="A67" s="6"/>
      <c r="B67" s="65" t="s">
        <v>27</v>
      </c>
      <c r="C67" s="65" t="s">
        <v>28</v>
      </c>
      <c r="D67" s="65" t="s">
        <v>29</v>
      </c>
      <c r="E67" s="65" t="s">
        <v>30</v>
      </c>
      <c r="F67" s="65" t="s">
        <v>31</v>
      </c>
      <c r="G67" s="65" t="s">
        <v>32</v>
      </c>
      <c r="H67" s="65" t="s">
        <v>33</v>
      </c>
      <c r="I67" s="65" t="s">
        <v>36</v>
      </c>
      <c r="J67" s="65" t="s">
        <v>37</v>
      </c>
      <c r="L67" s="139"/>
      <c r="M67" s="245" t="s">
        <v>90</v>
      </c>
      <c r="N67" s="245"/>
      <c r="O67" s="140" t="s">
        <v>89</v>
      </c>
    </row>
    <row r="68" spans="1:15" x14ac:dyDescent="0.25">
      <c r="A68" s="5" t="s">
        <v>3</v>
      </c>
      <c r="B68" s="64" t="e">
        <f t="shared" ref="B68:H74" si="16">AVERAGE(C3,C10,C17,C24,C31)</f>
        <v>#DIV/0!</v>
      </c>
      <c r="C68" s="37" t="e">
        <f t="shared" si="16"/>
        <v>#DIV/0!</v>
      </c>
      <c r="D68" s="37" t="e">
        <f t="shared" si="16"/>
        <v>#DIV/0!</v>
      </c>
      <c r="E68" s="37" t="e">
        <f t="shared" si="16"/>
        <v>#DIV/0!</v>
      </c>
      <c r="F68" s="37" t="e">
        <f t="shared" si="16"/>
        <v>#DIV/0!</v>
      </c>
      <c r="G68" s="37" t="e">
        <f t="shared" si="16"/>
        <v>#DIV/0!</v>
      </c>
      <c r="H68" s="37" t="e">
        <f t="shared" si="16"/>
        <v>#DIV/0!</v>
      </c>
      <c r="I68" s="66" t="str">
        <f>IFERROR(SUM(B68:H68),"")</f>
        <v/>
      </c>
      <c r="J68" s="67" t="str">
        <f>IFERROR(I68/$I$75,"")</f>
        <v/>
      </c>
      <c r="L68" s="139" t="s">
        <v>3</v>
      </c>
      <c r="M68" s="244" t="str">
        <f>IFERROR(AVERAGE(S38,S24,S17,S10,S3),"")</f>
        <v/>
      </c>
      <c r="N68" s="244"/>
      <c r="O68" s="67" t="str">
        <f>IFERROR(M68/$M$75,"")</f>
        <v/>
      </c>
    </row>
    <row r="69" spans="1:15" x14ac:dyDescent="0.25">
      <c r="A69" s="5" t="s">
        <v>1</v>
      </c>
      <c r="B69" s="3">
        <f t="shared" si="16"/>
        <v>1200</v>
      </c>
      <c r="C69" s="37">
        <f t="shared" si="16"/>
        <v>150</v>
      </c>
      <c r="D69" s="37">
        <f t="shared" si="16"/>
        <v>30</v>
      </c>
      <c r="E69" s="37">
        <f t="shared" si="16"/>
        <v>300</v>
      </c>
      <c r="F69" s="37">
        <f t="shared" si="16"/>
        <v>50</v>
      </c>
      <c r="G69" s="37">
        <f t="shared" si="16"/>
        <v>50</v>
      </c>
      <c r="H69" s="37">
        <f t="shared" si="16"/>
        <v>100</v>
      </c>
      <c r="I69" s="66">
        <f t="shared" ref="I69:I74" si="17">IFERROR(SUM(B69:H69),"")</f>
        <v>1880</v>
      </c>
      <c r="J69" s="67">
        <f t="shared" ref="J69:J74" si="18">I69/$I$75</f>
        <v>0.13544668587896252</v>
      </c>
      <c r="L69" s="139" t="s">
        <v>1</v>
      </c>
      <c r="M69" s="244">
        <f t="shared" ref="M69:M74" si="19">IFERROR(AVERAGE(S39,S25,S18,S11,S4),"")</f>
        <v>30</v>
      </c>
      <c r="N69" s="244"/>
      <c r="O69" s="67">
        <f t="shared" ref="O69:O74" si="20">IFERROR(M69/$M$75,"")</f>
        <v>0.13953488372093023</v>
      </c>
    </row>
    <row r="70" spans="1:15" x14ac:dyDescent="0.25">
      <c r="A70" s="5" t="s">
        <v>2</v>
      </c>
      <c r="B70" s="3">
        <f t="shared" si="16"/>
        <v>1000</v>
      </c>
      <c r="C70" s="37">
        <f t="shared" si="16"/>
        <v>100</v>
      </c>
      <c r="D70" s="37">
        <f t="shared" si="16"/>
        <v>100</v>
      </c>
      <c r="E70" s="37">
        <f t="shared" si="16"/>
        <v>250</v>
      </c>
      <c r="F70" s="37">
        <f t="shared" si="16"/>
        <v>50</v>
      </c>
      <c r="G70" s="37">
        <f t="shared" si="16"/>
        <v>100</v>
      </c>
      <c r="H70" s="37">
        <f t="shared" si="16"/>
        <v>100</v>
      </c>
      <c r="I70" s="66">
        <f t="shared" si="17"/>
        <v>1700</v>
      </c>
      <c r="J70" s="67">
        <f t="shared" si="18"/>
        <v>0.12247838616714697</v>
      </c>
      <c r="L70" s="139" t="s">
        <v>2</v>
      </c>
      <c r="M70" s="244">
        <f t="shared" si="19"/>
        <v>30</v>
      </c>
      <c r="N70" s="244"/>
      <c r="O70" s="67">
        <f t="shared" si="20"/>
        <v>0.13953488372093023</v>
      </c>
    </row>
    <row r="71" spans="1:15" x14ac:dyDescent="0.25">
      <c r="A71" s="5" t="s">
        <v>4</v>
      </c>
      <c r="B71" s="3">
        <f t="shared" si="16"/>
        <v>1200</v>
      </c>
      <c r="C71" s="37">
        <f t="shared" si="16"/>
        <v>150</v>
      </c>
      <c r="D71" s="37">
        <f t="shared" si="16"/>
        <v>130</v>
      </c>
      <c r="E71" s="37">
        <f t="shared" si="16"/>
        <v>300</v>
      </c>
      <c r="F71" s="37">
        <f t="shared" si="16"/>
        <v>40</v>
      </c>
      <c r="G71" s="37">
        <f t="shared" si="16"/>
        <v>80</v>
      </c>
      <c r="H71" s="37">
        <f t="shared" si="16"/>
        <v>100</v>
      </c>
      <c r="I71" s="66">
        <f t="shared" si="17"/>
        <v>2000</v>
      </c>
      <c r="J71" s="67">
        <f t="shared" si="18"/>
        <v>0.14409221902017291</v>
      </c>
      <c r="L71" s="139" t="s">
        <v>4</v>
      </c>
      <c r="M71" s="244">
        <f t="shared" si="19"/>
        <v>35</v>
      </c>
      <c r="N71" s="244"/>
      <c r="O71" s="67">
        <f t="shared" si="20"/>
        <v>0.16279069767441862</v>
      </c>
    </row>
    <row r="72" spans="1:15" x14ac:dyDescent="0.25">
      <c r="A72" s="5" t="s">
        <v>5</v>
      </c>
      <c r="B72" s="3">
        <f t="shared" si="16"/>
        <v>1400</v>
      </c>
      <c r="C72" s="37">
        <f t="shared" si="16"/>
        <v>200</v>
      </c>
      <c r="D72" s="37">
        <f t="shared" si="16"/>
        <v>90</v>
      </c>
      <c r="E72" s="37">
        <f t="shared" si="16"/>
        <v>400</v>
      </c>
      <c r="F72" s="37">
        <f t="shared" si="16"/>
        <v>60</v>
      </c>
      <c r="G72" s="37">
        <f t="shared" si="16"/>
        <v>120</v>
      </c>
      <c r="H72" s="37">
        <f t="shared" si="16"/>
        <v>100</v>
      </c>
      <c r="I72" s="66">
        <f t="shared" si="17"/>
        <v>2370</v>
      </c>
      <c r="J72" s="67">
        <f t="shared" si="18"/>
        <v>0.1707492795389049</v>
      </c>
      <c r="L72" s="139" t="s">
        <v>5</v>
      </c>
      <c r="M72" s="244">
        <f t="shared" si="19"/>
        <v>40</v>
      </c>
      <c r="N72" s="244"/>
      <c r="O72" s="67">
        <f t="shared" si="20"/>
        <v>0.18604651162790697</v>
      </c>
    </row>
    <row r="73" spans="1:15" x14ac:dyDescent="0.25">
      <c r="A73" s="5" t="s">
        <v>6</v>
      </c>
      <c r="B73" s="3">
        <f t="shared" si="16"/>
        <v>1500</v>
      </c>
      <c r="C73" s="37">
        <f t="shared" si="16"/>
        <v>250</v>
      </c>
      <c r="D73" s="37">
        <f t="shared" si="16"/>
        <v>300</v>
      </c>
      <c r="E73" s="37">
        <f t="shared" si="16"/>
        <v>150</v>
      </c>
      <c r="F73" s="37">
        <f t="shared" si="16"/>
        <v>150</v>
      </c>
      <c r="G73" s="37">
        <f t="shared" si="16"/>
        <v>180</v>
      </c>
      <c r="H73" s="37">
        <f t="shared" si="16"/>
        <v>150</v>
      </c>
      <c r="I73" s="66">
        <f t="shared" si="17"/>
        <v>2680</v>
      </c>
      <c r="J73" s="67">
        <f t="shared" si="18"/>
        <v>0.1930835734870317</v>
      </c>
      <c r="L73" s="139" t="s">
        <v>6</v>
      </c>
      <c r="M73" s="244">
        <f t="shared" si="19"/>
        <v>40</v>
      </c>
      <c r="N73" s="244"/>
      <c r="O73" s="67">
        <f t="shared" si="20"/>
        <v>0.18604651162790697</v>
      </c>
    </row>
    <row r="74" spans="1:15" x14ac:dyDescent="0.25">
      <c r="A74" s="5" t="s">
        <v>7</v>
      </c>
      <c r="B74" s="3">
        <f t="shared" si="16"/>
        <v>2000</v>
      </c>
      <c r="C74" s="37">
        <f t="shared" si="16"/>
        <v>350</v>
      </c>
      <c r="D74" s="37">
        <f t="shared" si="16"/>
        <v>450</v>
      </c>
      <c r="E74" s="37">
        <f t="shared" si="16"/>
        <v>50</v>
      </c>
      <c r="F74" s="37">
        <f t="shared" si="16"/>
        <v>200</v>
      </c>
      <c r="G74" s="37">
        <f t="shared" si="16"/>
        <v>120</v>
      </c>
      <c r="H74" s="37">
        <f t="shared" si="16"/>
        <v>80</v>
      </c>
      <c r="I74" s="66">
        <f t="shared" si="17"/>
        <v>3250</v>
      </c>
      <c r="J74" s="67">
        <f t="shared" si="18"/>
        <v>0.23414985590778098</v>
      </c>
      <c r="L74" s="139" t="s">
        <v>7</v>
      </c>
      <c r="M74" s="244">
        <f t="shared" si="19"/>
        <v>40</v>
      </c>
      <c r="N74" s="244"/>
      <c r="O74" s="67">
        <f t="shared" si="20"/>
        <v>0.18604651162790697</v>
      </c>
    </row>
    <row r="75" spans="1:15" x14ac:dyDescent="0.25">
      <c r="A75" s="2"/>
      <c r="B75" s="45"/>
      <c r="I75" s="66">
        <f>SUM(I68:I74)</f>
        <v>13880</v>
      </c>
      <c r="J75" s="67">
        <f>SUM(J68:J74)</f>
        <v>1</v>
      </c>
      <c r="M75" s="244">
        <f>SUM(M68:N74)</f>
        <v>215</v>
      </c>
      <c r="N75" s="244"/>
    </row>
  </sheetData>
  <mergeCells count="43">
    <mergeCell ref="M73:N73"/>
    <mergeCell ref="M74:N74"/>
    <mergeCell ref="M75:N75"/>
    <mergeCell ref="M67:N67"/>
    <mergeCell ref="M68:N68"/>
    <mergeCell ref="M69:N69"/>
    <mergeCell ref="M70:N70"/>
    <mergeCell ref="M71:N71"/>
    <mergeCell ref="M72:N72"/>
    <mergeCell ref="A66:J66"/>
    <mergeCell ref="K46:K47"/>
    <mergeCell ref="L46:L47"/>
    <mergeCell ref="M46:R46"/>
    <mergeCell ref="O47:P47"/>
    <mergeCell ref="Q47:R47"/>
    <mergeCell ref="O48:P48"/>
    <mergeCell ref="Q48:R48"/>
    <mergeCell ref="L66:O66"/>
    <mergeCell ref="T1:T2"/>
    <mergeCell ref="A2:B2"/>
    <mergeCell ref="A45:B45"/>
    <mergeCell ref="A46:B47"/>
    <mergeCell ref="C46:J46"/>
    <mergeCell ref="J47:J48"/>
    <mergeCell ref="A48:B48"/>
    <mergeCell ref="N1:N2"/>
    <mergeCell ref="O1:O2"/>
    <mergeCell ref="P1:P2"/>
    <mergeCell ref="Q1:Q2"/>
    <mergeCell ref="R1:R2"/>
    <mergeCell ref="S1:S2"/>
    <mergeCell ref="H1:H2"/>
    <mergeCell ref="I1:I2"/>
    <mergeCell ref="J1:J2"/>
    <mergeCell ref="K1:K2"/>
    <mergeCell ref="L1:L2"/>
    <mergeCell ref="M1:M2"/>
    <mergeCell ref="A1:B1"/>
    <mergeCell ref="C1:C2"/>
    <mergeCell ref="D1:D2"/>
    <mergeCell ref="E1:E2"/>
    <mergeCell ref="F1:F2"/>
    <mergeCell ref="G1:G2"/>
  </mergeCell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DE79A-BB28-499D-9AE4-630F4A0C368C}">
  <dimension ref="A1:T68"/>
  <sheetViews>
    <sheetView topLeftCell="A44" workbookViewId="0">
      <selection activeCell="M50" sqref="M50"/>
    </sheetView>
  </sheetViews>
  <sheetFormatPr baseColWidth="10" defaultRowHeight="15" x14ac:dyDescent="0.25"/>
  <cols>
    <col min="1" max="1" width="10.85546875" style="1"/>
    <col min="2" max="2" width="10.85546875" style="2"/>
    <col min="3" max="10" width="10.85546875" style="45"/>
    <col min="12" max="13" width="10.85546875" style="45"/>
    <col min="14" max="14" width="10.85546875" style="49"/>
    <col min="15" max="15" width="10.85546875" style="45"/>
    <col min="16" max="16" width="10.85546875" style="49"/>
    <col min="17" max="19" width="14.5703125" customWidth="1"/>
    <col min="20" max="20" width="58.42578125" customWidth="1"/>
  </cols>
  <sheetData>
    <row r="1" spans="1:20" ht="14.45" customHeight="1" x14ac:dyDescent="0.25">
      <c r="A1" s="258">
        <v>2020</v>
      </c>
      <c r="B1" s="259"/>
      <c r="C1" s="248" t="s">
        <v>8</v>
      </c>
      <c r="D1" s="252" t="s">
        <v>9</v>
      </c>
      <c r="E1" s="252" t="s">
        <v>10</v>
      </c>
      <c r="F1" s="252" t="s">
        <v>11</v>
      </c>
      <c r="G1" s="252" t="s">
        <v>12</v>
      </c>
      <c r="H1" s="252" t="s">
        <v>13</v>
      </c>
      <c r="I1" s="254" t="s">
        <v>14</v>
      </c>
      <c r="J1" s="248" t="s">
        <v>15</v>
      </c>
      <c r="K1" s="256" t="s">
        <v>19</v>
      </c>
      <c r="L1" s="254" t="s">
        <v>20</v>
      </c>
      <c r="M1" s="248" t="s">
        <v>22</v>
      </c>
      <c r="N1" s="246" t="s">
        <v>23</v>
      </c>
      <c r="O1" s="248" t="s">
        <v>24</v>
      </c>
      <c r="P1" s="246" t="s">
        <v>23</v>
      </c>
      <c r="Q1" s="250" t="s">
        <v>16</v>
      </c>
      <c r="R1" s="271" t="s">
        <v>17</v>
      </c>
      <c r="S1" s="246" t="s">
        <v>18</v>
      </c>
      <c r="T1" s="260" t="s">
        <v>34</v>
      </c>
    </row>
    <row r="2" spans="1:20" ht="15.75" thickBot="1" x14ac:dyDescent="0.3">
      <c r="A2" s="262" t="s">
        <v>51</v>
      </c>
      <c r="B2" s="263"/>
      <c r="C2" s="249"/>
      <c r="D2" s="253"/>
      <c r="E2" s="253"/>
      <c r="F2" s="253"/>
      <c r="G2" s="253"/>
      <c r="H2" s="253"/>
      <c r="I2" s="255"/>
      <c r="J2" s="249"/>
      <c r="K2" s="257"/>
      <c r="L2" s="255"/>
      <c r="M2" s="249"/>
      <c r="N2" s="247"/>
      <c r="O2" s="249"/>
      <c r="P2" s="247"/>
      <c r="Q2" s="251"/>
      <c r="R2" s="272"/>
      <c r="S2" s="247"/>
      <c r="T2" s="261"/>
    </row>
    <row r="3" spans="1:20" x14ac:dyDescent="0.25">
      <c r="A3" s="8" t="s">
        <v>3</v>
      </c>
      <c r="B3" s="9"/>
      <c r="C3" s="32"/>
      <c r="D3" s="33"/>
      <c r="E3" s="33"/>
      <c r="F3" s="33"/>
      <c r="G3" s="33"/>
      <c r="H3" s="33"/>
      <c r="I3" s="34"/>
      <c r="J3" s="35" t="str">
        <f t="shared" ref="J3:J9" si="0">IF(SUM(C3:I3)=0,"",SUM(C3:I3))</f>
        <v/>
      </c>
      <c r="K3" s="15"/>
      <c r="L3" s="46" t="str">
        <f t="shared" ref="L3:L9" si="1">IF(J3="","",J3/K3)</f>
        <v/>
      </c>
      <c r="M3" s="32"/>
      <c r="N3" s="50" t="str">
        <f t="shared" ref="N3:P9" si="2">IF(J3="","",($J3-M3)/M3)</f>
        <v/>
      </c>
      <c r="O3" s="32"/>
      <c r="P3" s="50" t="str">
        <f t="shared" si="2"/>
        <v/>
      </c>
      <c r="Q3" s="23"/>
      <c r="R3" s="16"/>
      <c r="S3" s="69" t="str">
        <f t="shared" ref="S3:S4" si="3">IF(SUM(Q3:R3)=0,"",SUM(Q3:R3))</f>
        <v/>
      </c>
      <c r="T3" s="27"/>
    </row>
    <row r="4" spans="1:20" x14ac:dyDescent="0.25">
      <c r="A4" s="10" t="s">
        <v>1</v>
      </c>
      <c r="B4" s="12">
        <v>44166</v>
      </c>
      <c r="C4" s="36">
        <v>1200</v>
      </c>
      <c r="D4" s="37">
        <v>150</v>
      </c>
      <c r="E4" s="37">
        <v>30</v>
      </c>
      <c r="F4" s="37">
        <v>300</v>
      </c>
      <c r="G4" s="37">
        <v>50</v>
      </c>
      <c r="H4" s="37">
        <v>50</v>
      </c>
      <c r="I4" s="38">
        <v>100</v>
      </c>
      <c r="J4" s="39">
        <f t="shared" si="0"/>
        <v>1880</v>
      </c>
      <c r="K4" s="4">
        <v>650</v>
      </c>
      <c r="L4" s="47">
        <f t="shared" si="1"/>
        <v>2.8923076923076922</v>
      </c>
      <c r="M4" s="36">
        <v>1900</v>
      </c>
      <c r="N4" s="51">
        <f t="shared" si="2"/>
        <v>-1.0526315789473684E-2</v>
      </c>
      <c r="O4" s="36">
        <v>1800</v>
      </c>
      <c r="P4" s="51">
        <f t="shared" si="2"/>
        <v>4.4444444444444446E-2</v>
      </c>
      <c r="Q4" s="24">
        <v>15</v>
      </c>
      <c r="R4" s="17">
        <v>15</v>
      </c>
      <c r="S4" s="70">
        <f t="shared" si="3"/>
        <v>30</v>
      </c>
      <c r="T4" s="28"/>
    </row>
    <row r="5" spans="1:20" x14ac:dyDescent="0.25">
      <c r="A5" s="10" t="s">
        <v>2</v>
      </c>
      <c r="B5" s="12">
        <v>44167</v>
      </c>
      <c r="C5" s="36">
        <v>1000</v>
      </c>
      <c r="D5" s="37">
        <v>100</v>
      </c>
      <c r="E5" s="37">
        <v>100</v>
      </c>
      <c r="F5" s="37">
        <v>250</v>
      </c>
      <c r="G5" s="37">
        <v>50</v>
      </c>
      <c r="H5" s="37">
        <v>100</v>
      </c>
      <c r="I5" s="38">
        <v>100</v>
      </c>
      <c r="J5" s="39">
        <f t="shared" si="0"/>
        <v>1700</v>
      </c>
      <c r="K5" s="4">
        <v>600</v>
      </c>
      <c r="L5" s="47">
        <f t="shared" si="1"/>
        <v>2.8333333333333335</v>
      </c>
      <c r="M5" s="36">
        <v>1800</v>
      </c>
      <c r="N5" s="51">
        <f t="shared" si="2"/>
        <v>-5.5555555555555552E-2</v>
      </c>
      <c r="O5" s="36">
        <v>1600</v>
      </c>
      <c r="P5" s="51">
        <f t="shared" si="2"/>
        <v>6.25E-2</v>
      </c>
      <c r="Q5" s="24">
        <v>15</v>
      </c>
      <c r="R5" s="17">
        <v>15</v>
      </c>
      <c r="S5" s="70">
        <f>IF(SUM(Q5:R5)=0,"",SUM(Q5:R5))</f>
        <v>30</v>
      </c>
      <c r="T5" s="28"/>
    </row>
    <row r="6" spans="1:20" x14ac:dyDescent="0.25">
      <c r="A6" s="10" t="s">
        <v>4</v>
      </c>
      <c r="B6" s="12">
        <v>44168</v>
      </c>
      <c r="C6" s="36">
        <v>1200</v>
      </c>
      <c r="D6" s="37">
        <v>150</v>
      </c>
      <c r="E6" s="37">
        <v>130</v>
      </c>
      <c r="F6" s="37">
        <v>300</v>
      </c>
      <c r="G6" s="37">
        <v>40</v>
      </c>
      <c r="H6" s="37">
        <v>80</v>
      </c>
      <c r="I6" s="38">
        <v>100</v>
      </c>
      <c r="J6" s="39">
        <f t="shared" si="0"/>
        <v>2000</v>
      </c>
      <c r="K6" s="4">
        <v>700</v>
      </c>
      <c r="L6" s="47">
        <f t="shared" si="1"/>
        <v>2.8571428571428572</v>
      </c>
      <c r="M6" s="36">
        <v>1900</v>
      </c>
      <c r="N6" s="51">
        <f t="shared" si="2"/>
        <v>5.2631578947368418E-2</v>
      </c>
      <c r="O6" s="36">
        <v>2100</v>
      </c>
      <c r="P6" s="51">
        <f t="shared" si="2"/>
        <v>-4.7619047619047616E-2</v>
      </c>
      <c r="Q6" s="24">
        <v>15</v>
      </c>
      <c r="R6" s="17">
        <v>20</v>
      </c>
      <c r="S6" s="70">
        <f t="shared" ref="S6:S11" si="4">IF(SUM(Q6:R6)=0,"",SUM(Q6:R6))</f>
        <v>35</v>
      </c>
      <c r="T6" s="28"/>
    </row>
    <row r="7" spans="1:20" x14ac:dyDescent="0.25">
      <c r="A7" s="10" t="s">
        <v>5</v>
      </c>
      <c r="B7" s="12">
        <v>44169</v>
      </c>
      <c r="C7" s="36">
        <v>1400</v>
      </c>
      <c r="D7" s="37">
        <v>200</v>
      </c>
      <c r="E7" s="37">
        <v>90</v>
      </c>
      <c r="F7" s="37">
        <v>400</v>
      </c>
      <c r="G7" s="37">
        <v>60</v>
      </c>
      <c r="H7" s="37">
        <v>120</v>
      </c>
      <c r="I7" s="38">
        <v>100</v>
      </c>
      <c r="J7" s="39">
        <f t="shared" si="0"/>
        <v>2370</v>
      </c>
      <c r="K7" s="4">
        <v>800</v>
      </c>
      <c r="L7" s="47">
        <f t="shared" si="1"/>
        <v>2.9624999999999999</v>
      </c>
      <c r="M7" s="36">
        <v>2200</v>
      </c>
      <c r="N7" s="51">
        <f t="shared" si="2"/>
        <v>7.7272727272727271E-2</v>
      </c>
      <c r="O7" s="36">
        <v>2300</v>
      </c>
      <c r="P7" s="51">
        <f t="shared" si="2"/>
        <v>3.0434782608695653E-2</v>
      </c>
      <c r="Q7" s="24">
        <v>20</v>
      </c>
      <c r="R7" s="17">
        <v>20</v>
      </c>
      <c r="S7" s="70">
        <f t="shared" si="4"/>
        <v>40</v>
      </c>
      <c r="T7" s="28"/>
    </row>
    <row r="8" spans="1:20" x14ac:dyDescent="0.25">
      <c r="A8" s="10" t="s">
        <v>6</v>
      </c>
      <c r="B8" s="12">
        <v>44170</v>
      </c>
      <c r="C8" s="36">
        <v>1500</v>
      </c>
      <c r="D8" s="37">
        <v>250</v>
      </c>
      <c r="E8" s="37">
        <v>300</v>
      </c>
      <c r="F8" s="37">
        <v>150</v>
      </c>
      <c r="G8" s="37">
        <v>150</v>
      </c>
      <c r="H8" s="37">
        <v>180</v>
      </c>
      <c r="I8" s="38">
        <v>150</v>
      </c>
      <c r="J8" s="39">
        <f t="shared" si="0"/>
        <v>2680</v>
      </c>
      <c r="K8" s="4">
        <v>900</v>
      </c>
      <c r="L8" s="47">
        <f t="shared" si="1"/>
        <v>2.9777777777777779</v>
      </c>
      <c r="M8" s="36">
        <v>2800</v>
      </c>
      <c r="N8" s="51">
        <f t="shared" si="2"/>
        <v>-4.2857142857142858E-2</v>
      </c>
      <c r="O8" s="36">
        <v>2700</v>
      </c>
      <c r="P8" s="51">
        <f t="shared" si="2"/>
        <v>-7.4074074074074077E-3</v>
      </c>
      <c r="Q8" s="24">
        <v>20</v>
      </c>
      <c r="R8" s="17">
        <v>20</v>
      </c>
      <c r="S8" s="70">
        <f t="shared" si="4"/>
        <v>40</v>
      </c>
      <c r="T8" s="28"/>
    </row>
    <row r="9" spans="1:20" ht="15.75" thickBot="1" x14ac:dyDescent="0.3">
      <c r="A9" s="18" t="s">
        <v>7</v>
      </c>
      <c r="B9" s="19">
        <v>44171</v>
      </c>
      <c r="C9" s="40">
        <v>2000</v>
      </c>
      <c r="D9" s="41">
        <v>350</v>
      </c>
      <c r="E9" s="41">
        <v>450</v>
      </c>
      <c r="F9" s="41">
        <v>50</v>
      </c>
      <c r="G9" s="41">
        <v>200</v>
      </c>
      <c r="H9" s="41">
        <v>120</v>
      </c>
      <c r="I9" s="42">
        <v>80</v>
      </c>
      <c r="J9" s="43">
        <f t="shared" si="0"/>
        <v>3250</v>
      </c>
      <c r="K9" s="20">
        <v>1100</v>
      </c>
      <c r="L9" s="48">
        <f t="shared" si="1"/>
        <v>2.9545454545454546</v>
      </c>
      <c r="M9" s="40">
        <v>3100</v>
      </c>
      <c r="N9" s="52">
        <f t="shared" si="2"/>
        <v>4.8387096774193547E-2</v>
      </c>
      <c r="O9" s="40">
        <v>3200</v>
      </c>
      <c r="P9" s="52">
        <f t="shared" si="2"/>
        <v>1.5625E-2</v>
      </c>
      <c r="Q9" s="25">
        <v>20</v>
      </c>
      <c r="R9" s="21">
        <v>20</v>
      </c>
      <c r="S9" s="71">
        <f t="shared" si="4"/>
        <v>40</v>
      </c>
      <c r="T9" s="29"/>
    </row>
    <row r="10" spans="1:20" x14ac:dyDescent="0.25">
      <c r="A10" s="8" t="s">
        <v>3</v>
      </c>
      <c r="B10" s="9">
        <v>44172</v>
      </c>
      <c r="C10" s="32"/>
      <c r="D10" s="33"/>
      <c r="E10" s="33"/>
      <c r="F10" s="33"/>
      <c r="G10" s="33"/>
      <c r="H10" s="33"/>
      <c r="I10" s="34"/>
      <c r="J10" s="35" t="str">
        <f>IF(SUM(C10:I10)=0,"",SUM(C10:I10))</f>
        <v/>
      </c>
      <c r="K10" s="15"/>
      <c r="L10" s="46" t="str">
        <f>IF(J10="","",J10/K10)</f>
        <v/>
      </c>
      <c r="M10" s="32"/>
      <c r="N10" s="50" t="str">
        <f>IF(J10="","",($J10-M10)/M10)</f>
        <v/>
      </c>
      <c r="O10" s="32"/>
      <c r="P10" s="50" t="str">
        <f>IF(L10="","",($J10-O10)/O10)</f>
        <v/>
      </c>
      <c r="Q10" s="23"/>
      <c r="R10" s="16"/>
      <c r="S10" s="69" t="str">
        <f t="shared" si="4"/>
        <v/>
      </c>
      <c r="T10" s="27"/>
    </row>
    <row r="11" spans="1:20" x14ac:dyDescent="0.25">
      <c r="A11" s="10" t="s">
        <v>1</v>
      </c>
      <c r="B11" s="12">
        <v>44173</v>
      </c>
      <c r="C11" s="36">
        <v>1200</v>
      </c>
      <c r="D11" s="37">
        <v>150</v>
      </c>
      <c r="E11" s="37">
        <v>30</v>
      </c>
      <c r="F11" s="37">
        <v>300</v>
      </c>
      <c r="G11" s="37">
        <v>50</v>
      </c>
      <c r="H11" s="37">
        <v>50</v>
      </c>
      <c r="I11" s="38">
        <v>100</v>
      </c>
      <c r="J11" s="39">
        <f t="shared" ref="J11:J37" si="5">IF(SUM(C11:I11)=0,"",SUM(C11:I11))</f>
        <v>1880</v>
      </c>
      <c r="K11" s="4">
        <v>650</v>
      </c>
      <c r="L11" s="47">
        <f t="shared" ref="L11:L37" si="6">IF(J11="","",J11/K11)</f>
        <v>2.8923076923076922</v>
      </c>
      <c r="M11" s="36">
        <v>1900</v>
      </c>
      <c r="N11" s="51">
        <f t="shared" ref="N11:P26" si="7">IF(J11="","",($J11-M11)/M11)</f>
        <v>-1.0526315789473684E-2</v>
      </c>
      <c r="O11" s="36">
        <v>1800</v>
      </c>
      <c r="P11" s="51">
        <f t="shared" si="7"/>
        <v>4.4444444444444446E-2</v>
      </c>
      <c r="Q11" s="24">
        <v>15</v>
      </c>
      <c r="R11" s="17">
        <v>15</v>
      </c>
      <c r="S11" s="70">
        <f t="shared" si="4"/>
        <v>30</v>
      </c>
      <c r="T11" s="28"/>
    </row>
    <row r="12" spans="1:20" x14ac:dyDescent="0.25">
      <c r="A12" s="10" t="s">
        <v>2</v>
      </c>
      <c r="B12" s="12">
        <v>44174</v>
      </c>
      <c r="C12" s="36">
        <v>1000</v>
      </c>
      <c r="D12" s="37">
        <v>100</v>
      </c>
      <c r="E12" s="37">
        <v>100</v>
      </c>
      <c r="F12" s="37">
        <v>250</v>
      </c>
      <c r="G12" s="37">
        <v>50</v>
      </c>
      <c r="H12" s="37">
        <v>100</v>
      </c>
      <c r="I12" s="38">
        <v>100</v>
      </c>
      <c r="J12" s="39">
        <f t="shared" si="5"/>
        <v>1700</v>
      </c>
      <c r="K12" s="4">
        <v>600</v>
      </c>
      <c r="L12" s="47">
        <f t="shared" si="6"/>
        <v>2.8333333333333335</v>
      </c>
      <c r="M12" s="36">
        <v>1800</v>
      </c>
      <c r="N12" s="51">
        <f t="shared" si="7"/>
        <v>-5.5555555555555552E-2</v>
      </c>
      <c r="O12" s="36">
        <v>1600</v>
      </c>
      <c r="P12" s="51">
        <f t="shared" si="7"/>
        <v>6.25E-2</v>
      </c>
      <c r="Q12" s="24">
        <v>15</v>
      </c>
      <c r="R12" s="17">
        <v>15</v>
      </c>
      <c r="S12" s="70">
        <f>IF(SUM(Q12:R12)=0,"",SUM(Q12:R12))</f>
        <v>30</v>
      </c>
      <c r="T12" s="28"/>
    </row>
    <row r="13" spans="1:20" x14ac:dyDescent="0.25">
      <c r="A13" s="10" t="s">
        <v>4</v>
      </c>
      <c r="B13" s="12">
        <v>44175</v>
      </c>
      <c r="C13" s="36">
        <v>1200</v>
      </c>
      <c r="D13" s="37">
        <v>150</v>
      </c>
      <c r="E13" s="37">
        <v>130</v>
      </c>
      <c r="F13" s="37">
        <v>300</v>
      </c>
      <c r="G13" s="37">
        <v>40</v>
      </c>
      <c r="H13" s="37">
        <v>80</v>
      </c>
      <c r="I13" s="38">
        <v>100</v>
      </c>
      <c r="J13" s="39">
        <f t="shared" si="5"/>
        <v>2000</v>
      </c>
      <c r="K13" s="4">
        <v>700</v>
      </c>
      <c r="L13" s="47">
        <f t="shared" si="6"/>
        <v>2.8571428571428572</v>
      </c>
      <c r="M13" s="36">
        <v>1900</v>
      </c>
      <c r="N13" s="51">
        <f t="shared" si="7"/>
        <v>5.2631578947368418E-2</v>
      </c>
      <c r="O13" s="36">
        <v>2100</v>
      </c>
      <c r="P13" s="51">
        <f t="shared" si="7"/>
        <v>-4.7619047619047616E-2</v>
      </c>
      <c r="Q13" s="24">
        <v>15</v>
      </c>
      <c r="R13" s="17">
        <v>20</v>
      </c>
      <c r="S13" s="70">
        <f t="shared" ref="S13:S37" si="8">IF(SUM(Q13:R13)=0,"",SUM(Q13:R13))</f>
        <v>35</v>
      </c>
      <c r="T13" s="28"/>
    </row>
    <row r="14" spans="1:20" x14ac:dyDescent="0.25">
      <c r="A14" s="10" t="s">
        <v>5</v>
      </c>
      <c r="B14" s="12">
        <v>44176</v>
      </c>
      <c r="C14" s="36">
        <v>1400</v>
      </c>
      <c r="D14" s="37">
        <v>200</v>
      </c>
      <c r="E14" s="37">
        <v>90</v>
      </c>
      <c r="F14" s="37">
        <v>400</v>
      </c>
      <c r="G14" s="37">
        <v>60</v>
      </c>
      <c r="H14" s="37">
        <v>120</v>
      </c>
      <c r="I14" s="38">
        <v>100</v>
      </c>
      <c r="J14" s="39">
        <f t="shared" si="5"/>
        <v>2370</v>
      </c>
      <c r="K14" s="4">
        <v>800</v>
      </c>
      <c r="L14" s="47">
        <f t="shared" si="6"/>
        <v>2.9624999999999999</v>
      </c>
      <c r="M14" s="36">
        <v>2200</v>
      </c>
      <c r="N14" s="51">
        <f t="shared" si="7"/>
        <v>7.7272727272727271E-2</v>
      </c>
      <c r="O14" s="36">
        <v>2300</v>
      </c>
      <c r="P14" s="51">
        <f t="shared" si="7"/>
        <v>3.0434782608695653E-2</v>
      </c>
      <c r="Q14" s="24">
        <v>20</v>
      </c>
      <c r="R14" s="17">
        <v>20</v>
      </c>
      <c r="S14" s="70">
        <f t="shared" si="8"/>
        <v>40</v>
      </c>
      <c r="T14" s="28"/>
    </row>
    <row r="15" spans="1:20" x14ac:dyDescent="0.25">
      <c r="A15" s="10" t="s">
        <v>6</v>
      </c>
      <c r="B15" s="12">
        <v>44177</v>
      </c>
      <c r="C15" s="36">
        <v>1500</v>
      </c>
      <c r="D15" s="37">
        <v>250</v>
      </c>
      <c r="E15" s="37">
        <v>300</v>
      </c>
      <c r="F15" s="37">
        <v>150</v>
      </c>
      <c r="G15" s="37">
        <v>150</v>
      </c>
      <c r="H15" s="37">
        <v>180</v>
      </c>
      <c r="I15" s="38">
        <v>150</v>
      </c>
      <c r="J15" s="39">
        <f t="shared" si="5"/>
        <v>2680</v>
      </c>
      <c r="K15" s="4">
        <v>900</v>
      </c>
      <c r="L15" s="47">
        <f t="shared" si="6"/>
        <v>2.9777777777777779</v>
      </c>
      <c r="M15" s="36">
        <v>2800</v>
      </c>
      <c r="N15" s="51">
        <f t="shared" si="7"/>
        <v>-4.2857142857142858E-2</v>
      </c>
      <c r="O15" s="36">
        <v>2700</v>
      </c>
      <c r="P15" s="51">
        <f t="shared" si="7"/>
        <v>-7.4074074074074077E-3</v>
      </c>
      <c r="Q15" s="24">
        <v>20</v>
      </c>
      <c r="R15" s="17">
        <v>20</v>
      </c>
      <c r="S15" s="70">
        <f t="shared" si="8"/>
        <v>40</v>
      </c>
      <c r="T15" s="28"/>
    </row>
    <row r="16" spans="1:20" ht="15.75" thickBot="1" x14ac:dyDescent="0.3">
      <c r="A16" s="18" t="s">
        <v>7</v>
      </c>
      <c r="B16" s="19">
        <v>44178</v>
      </c>
      <c r="C16" s="40">
        <v>2000</v>
      </c>
      <c r="D16" s="41">
        <v>350</v>
      </c>
      <c r="E16" s="41">
        <v>450</v>
      </c>
      <c r="F16" s="41">
        <v>50</v>
      </c>
      <c r="G16" s="41">
        <v>200</v>
      </c>
      <c r="H16" s="41">
        <v>120</v>
      </c>
      <c r="I16" s="42">
        <v>80</v>
      </c>
      <c r="J16" s="43">
        <f t="shared" si="5"/>
        <v>3250</v>
      </c>
      <c r="K16" s="20">
        <v>1100</v>
      </c>
      <c r="L16" s="48">
        <f t="shared" si="6"/>
        <v>2.9545454545454546</v>
      </c>
      <c r="M16" s="40">
        <v>3100</v>
      </c>
      <c r="N16" s="52">
        <f t="shared" si="7"/>
        <v>4.8387096774193547E-2</v>
      </c>
      <c r="O16" s="40">
        <v>3200</v>
      </c>
      <c r="P16" s="52">
        <f t="shared" si="7"/>
        <v>1.5625E-2</v>
      </c>
      <c r="Q16" s="25">
        <v>20</v>
      </c>
      <c r="R16" s="21">
        <v>20</v>
      </c>
      <c r="S16" s="71">
        <f t="shared" si="8"/>
        <v>40</v>
      </c>
      <c r="T16" s="29"/>
    </row>
    <row r="17" spans="1:20" x14ac:dyDescent="0.25">
      <c r="A17" s="8" t="s">
        <v>3</v>
      </c>
      <c r="B17" s="9">
        <v>44179</v>
      </c>
      <c r="C17" s="32"/>
      <c r="D17" s="33"/>
      <c r="E17" s="33"/>
      <c r="F17" s="33"/>
      <c r="G17" s="33"/>
      <c r="H17" s="33"/>
      <c r="I17" s="34"/>
      <c r="J17" s="35" t="str">
        <f t="shared" si="5"/>
        <v/>
      </c>
      <c r="K17" s="15"/>
      <c r="L17" s="46" t="str">
        <f t="shared" si="6"/>
        <v/>
      </c>
      <c r="M17" s="32"/>
      <c r="N17" s="50" t="str">
        <f t="shared" si="7"/>
        <v/>
      </c>
      <c r="O17" s="32"/>
      <c r="P17" s="50" t="str">
        <f t="shared" si="7"/>
        <v/>
      </c>
      <c r="Q17" s="23"/>
      <c r="R17" s="16"/>
      <c r="S17" s="69" t="str">
        <f t="shared" si="8"/>
        <v/>
      </c>
      <c r="T17" s="27"/>
    </row>
    <row r="18" spans="1:20" x14ac:dyDescent="0.25">
      <c r="A18" s="10" t="s">
        <v>1</v>
      </c>
      <c r="B18" s="12">
        <v>44180</v>
      </c>
      <c r="C18" s="36">
        <v>1200</v>
      </c>
      <c r="D18" s="37">
        <v>150</v>
      </c>
      <c r="E18" s="37">
        <v>30</v>
      </c>
      <c r="F18" s="37">
        <v>300</v>
      </c>
      <c r="G18" s="37">
        <v>50</v>
      </c>
      <c r="H18" s="37">
        <v>50</v>
      </c>
      <c r="I18" s="38">
        <v>100</v>
      </c>
      <c r="J18" s="39">
        <f t="shared" si="5"/>
        <v>1880</v>
      </c>
      <c r="K18" s="4">
        <v>650</v>
      </c>
      <c r="L18" s="47">
        <f t="shared" si="6"/>
        <v>2.8923076923076922</v>
      </c>
      <c r="M18" s="36">
        <v>1900</v>
      </c>
      <c r="N18" s="51">
        <f t="shared" si="7"/>
        <v>-1.0526315789473684E-2</v>
      </c>
      <c r="O18" s="36">
        <v>1800</v>
      </c>
      <c r="P18" s="51">
        <f t="shared" si="7"/>
        <v>4.4444444444444446E-2</v>
      </c>
      <c r="Q18" s="24">
        <v>15</v>
      </c>
      <c r="R18" s="17">
        <v>15</v>
      </c>
      <c r="S18" s="70">
        <f t="shared" si="8"/>
        <v>30</v>
      </c>
      <c r="T18" s="28"/>
    </row>
    <row r="19" spans="1:20" x14ac:dyDescent="0.25">
      <c r="A19" s="10" t="s">
        <v>2</v>
      </c>
      <c r="B19" s="12">
        <v>44181</v>
      </c>
      <c r="C19" s="36">
        <v>1000</v>
      </c>
      <c r="D19" s="37">
        <v>100</v>
      </c>
      <c r="E19" s="37">
        <v>100</v>
      </c>
      <c r="F19" s="37">
        <v>250</v>
      </c>
      <c r="G19" s="37">
        <v>50</v>
      </c>
      <c r="H19" s="37">
        <v>100</v>
      </c>
      <c r="I19" s="38">
        <v>100</v>
      </c>
      <c r="J19" s="39">
        <f t="shared" si="5"/>
        <v>1700</v>
      </c>
      <c r="K19" s="4">
        <v>600</v>
      </c>
      <c r="L19" s="47">
        <f t="shared" si="6"/>
        <v>2.8333333333333335</v>
      </c>
      <c r="M19" s="36">
        <v>1800</v>
      </c>
      <c r="N19" s="51">
        <f t="shared" si="7"/>
        <v>-5.5555555555555552E-2</v>
      </c>
      <c r="O19" s="36">
        <v>1600</v>
      </c>
      <c r="P19" s="51">
        <f t="shared" si="7"/>
        <v>6.25E-2</v>
      </c>
      <c r="Q19" s="24">
        <v>15</v>
      </c>
      <c r="R19" s="17">
        <v>15</v>
      </c>
      <c r="S19" s="70">
        <f t="shared" si="8"/>
        <v>30</v>
      </c>
      <c r="T19" s="28"/>
    </row>
    <row r="20" spans="1:20" x14ac:dyDescent="0.25">
      <c r="A20" s="10" t="s">
        <v>4</v>
      </c>
      <c r="B20" s="12">
        <v>44182</v>
      </c>
      <c r="C20" s="36">
        <v>1200</v>
      </c>
      <c r="D20" s="37">
        <v>150</v>
      </c>
      <c r="E20" s="37">
        <v>130</v>
      </c>
      <c r="F20" s="37">
        <v>300</v>
      </c>
      <c r="G20" s="37">
        <v>40</v>
      </c>
      <c r="H20" s="37">
        <v>80</v>
      </c>
      <c r="I20" s="38">
        <v>100</v>
      </c>
      <c r="J20" s="39">
        <f t="shared" si="5"/>
        <v>2000</v>
      </c>
      <c r="K20" s="4">
        <v>700</v>
      </c>
      <c r="L20" s="47">
        <f t="shared" si="6"/>
        <v>2.8571428571428572</v>
      </c>
      <c r="M20" s="36">
        <v>1900</v>
      </c>
      <c r="N20" s="51">
        <f t="shared" si="7"/>
        <v>5.2631578947368418E-2</v>
      </c>
      <c r="O20" s="36">
        <v>2100</v>
      </c>
      <c r="P20" s="51">
        <f t="shared" si="7"/>
        <v>-4.7619047619047616E-2</v>
      </c>
      <c r="Q20" s="24">
        <v>15</v>
      </c>
      <c r="R20" s="17">
        <v>20</v>
      </c>
      <c r="S20" s="70">
        <f t="shared" si="8"/>
        <v>35</v>
      </c>
      <c r="T20" s="28"/>
    </row>
    <row r="21" spans="1:20" x14ac:dyDescent="0.25">
      <c r="A21" s="10" t="s">
        <v>5</v>
      </c>
      <c r="B21" s="12">
        <v>44183</v>
      </c>
      <c r="C21" s="36">
        <v>1400</v>
      </c>
      <c r="D21" s="37">
        <v>200</v>
      </c>
      <c r="E21" s="37">
        <v>90</v>
      </c>
      <c r="F21" s="37">
        <v>400</v>
      </c>
      <c r="G21" s="37">
        <v>60</v>
      </c>
      <c r="H21" s="37">
        <v>120</v>
      </c>
      <c r="I21" s="38">
        <v>100</v>
      </c>
      <c r="J21" s="39">
        <f t="shared" si="5"/>
        <v>2370</v>
      </c>
      <c r="K21" s="4">
        <v>800</v>
      </c>
      <c r="L21" s="47">
        <f t="shared" si="6"/>
        <v>2.9624999999999999</v>
      </c>
      <c r="M21" s="36">
        <v>2200</v>
      </c>
      <c r="N21" s="51">
        <f t="shared" si="7"/>
        <v>7.7272727272727271E-2</v>
      </c>
      <c r="O21" s="36">
        <v>2300</v>
      </c>
      <c r="P21" s="51">
        <f t="shared" si="7"/>
        <v>3.0434782608695653E-2</v>
      </c>
      <c r="Q21" s="24">
        <v>20</v>
      </c>
      <c r="R21" s="17">
        <v>20</v>
      </c>
      <c r="S21" s="70">
        <f t="shared" si="8"/>
        <v>40</v>
      </c>
      <c r="T21" s="28"/>
    </row>
    <row r="22" spans="1:20" x14ac:dyDescent="0.25">
      <c r="A22" s="10" t="s">
        <v>6</v>
      </c>
      <c r="B22" s="12">
        <v>44184</v>
      </c>
      <c r="C22" s="36">
        <v>1500</v>
      </c>
      <c r="D22" s="37">
        <v>250</v>
      </c>
      <c r="E22" s="37">
        <v>300</v>
      </c>
      <c r="F22" s="37">
        <v>150</v>
      </c>
      <c r="G22" s="37">
        <v>150</v>
      </c>
      <c r="H22" s="37">
        <v>180</v>
      </c>
      <c r="I22" s="38">
        <v>150</v>
      </c>
      <c r="J22" s="39">
        <f t="shared" si="5"/>
        <v>2680</v>
      </c>
      <c r="K22" s="4">
        <v>900</v>
      </c>
      <c r="L22" s="47">
        <f t="shared" si="6"/>
        <v>2.9777777777777779</v>
      </c>
      <c r="M22" s="36">
        <v>2800</v>
      </c>
      <c r="N22" s="51">
        <f t="shared" si="7"/>
        <v>-4.2857142857142858E-2</v>
      </c>
      <c r="O22" s="36">
        <v>2700</v>
      </c>
      <c r="P22" s="51">
        <f t="shared" si="7"/>
        <v>-7.4074074074074077E-3</v>
      </c>
      <c r="Q22" s="24">
        <v>20</v>
      </c>
      <c r="R22" s="17">
        <v>20</v>
      </c>
      <c r="S22" s="70">
        <f t="shared" si="8"/>
        <v>40</v>
      </c>
      <c r="T22" s="28"/>
    </row>
    <row r="23" spans="1:20" ht="15.75" thickBot="1" x14ac:dyDescent="0.3">
      <c r="A23" s="18" t="s">
        <v>7</v>
      </c>
      <c r="B23" s="19">
        <v>44185</v>
      </c>
      <c r="C23" s="40">
        <v>2000</v>
      </c>
      <c r="D23" s="41">
        <v>350</v>
      </c>
      <c r="E23" s="41">
        <v>450</v>
      </c>
      <c r="F23" s="41">
        <v>50</v>
      </c>
      <c r="G23" s="41">
        <v>200</v>
      </c>
      <c r="H23" s="41">
        <v>120</v>
      </c>
      <c r="I23" s="42">
        <v>80</v>
      </c>
      <c r="J23" s="43">
        <f t="shared" si="5"/>
        <v>3250</v>
      </c>
      <c r="K23" s="20">
        <v>1100</v>
      </c>
      <c r="L23" s="48">
        <f t="shared" si="6"/>
        <v>2.9545454545454546</v>
      </c>
      <c r="M23" s="40">
        <v>3100</v>
      </c>
      <c r="N23" s="52">
        <f t="shared" si="7"/>
        <v>4.8387096774193547E-2</v>
      </c>
      <c r="O23" s="40">
        <v>3200</v>
      </c>
      <c r="P23" s="52">
        <f t="shared" si="7"/>
        <v>1.5625E-2</v>
      </c>
      <c r="Q23" s="25">
        <v>20</v>
      </c>
      <c r="R23" s="21">
        <v>20</v>
      </c>
      <c r="S23" s="71">
        <f t="shared" si="8"/>
        <v>40</v>
      </c>
      <c r="T23" s="29"/>
    </row>
    <row r="24" spans="1:20" x14ac:dyDescent="0.25">
      <c r="A24" s="8" t="s">
        <v>3</v>
      </c>
      <c r="B24" s="9">
        <v>44186</v>
      </c>
      <c r="C24" s="32"/>
      <c r="D24" s="33"/>
      <c r="E24" s="33"/>
      <c r="F24" s="33"/>
      <c r="G24" s="33"/>
      <c r="H24" s="33"/>
      <c r="I24" s="34"/>
      <c r="J24" s="35" t="str">
        <f t="shared" si="5"/>
        <v/>
      </c>
      <c r="K24" s="15"/>
      <c r="L24" s="46" t="str">
        <f t="shared" si="6"/>
        <v/>
      </c>
      <c r="M24" s="32"/>
      <c r="N24" s="50" t="str">
        <f t="shared" si="7"/>
        <v/>
      </c>
      <c r="O24" s="32"/>
      <c r="P24" s="50" t="str">
        <f t="shared" si="7"/>
        <v/>
      </c>
      <c r="Q24" s="23"/>
      <c r="R24" s="16"/>
      <c r="S24" s="69" t="str">
        <f t="shared" si="8"/>
        <v/>
      </c>
      <c r="T24" s="27"/>
    </row>
    <row r="25" spans="1:20" x14ac:dyDescent="0.25">
      <c r="A25" s="10" t="s">
        <v>1</v>
      </c>
      <c r="B25" s="12">
        <v>44187</v>
      </c>
      <c r="C25" s="36">
        <v>1200</v>
      </c>
      <c r="D25" s="37">
        <v>150</v>
      </c>
      <c r="E25" s="37">
        <v>30</v>
      </c>
      <c r="F25" s="37">
        <v>300</v>
      </c>
      <c r="G25" s="37">
        <v>50</v>
      </c>
      <c r="H25" s="37">
        <v>50</v>
      </c>
      <c r="I25" s="38">
        <v>100</v>
      </c>
      <c r="J25" s="39">
        <f t="shared" si="5"/>
        <v>1880</v>
      </c>
      <c r="K25" s="4">
        <v>650</v>
      </c>
      <c r="L25" s="47">
        <f t="shared" si="6"/>
        <v>2.8923076923076922</v>
      </c>
      <c r="M25" s="36">
        <v>1900</v>
      </c>
      <c r="N25" s="51">
        <f t="shared" si="7"/>
        <v>-1.0526315789473684E-2</v>
      </c>
      <c r="O25" s="36">
        <v>1800</v>
      </c>
      <c r="P25" s="51">
        <f t="shared" si="7"/>
        <v>4.4444444444444446E-2</v>
      </c>
      <c r="Q25" s="24">
        <v>15</v>
      </c>
      <c r="R25" s="17">
        <v>15</v>
      </c>
      <c r="S25" s="70">
        <f t="shared" si="8"/>
        <v>30</v>
      </c>
      <c r="T25" s="28"/>
    </row>
    <row r="26" spans="1:20" x14ac:dyDescent="0.25">
      <c r="A26" s="10" t="s">
        <v>2</v>
      </c>
      <c r="B26" s="12">
        <v>44188</v>
      </c>
      <c r="C26" s="36">
        <v>1000</v>
      </c>
      <c r="D26" s="37">
        <v>100</v>
      </c>
      <c r="E26" s="37">
        <v>100</v>
      </c>
      <c r="F26" s="37">
        <v>250</v>
      </c>
      <c r="G26" s="37">
        <v>50</v>
      </c>
      <c r="H26" s="37">
        <v>100</v>
      </c>
      <c r="I26" s="38">
        <v>100</v>
      </c>
      <c r="J26" s="39">
        <f t="shared" si="5"/>
        <v>1700</v>
      </c>
      <c r="K26" s="4">
        <v>600</v>
      </c>
      <c r="L26" s="47">
        <f t="shared" si="6"/>
        <v>2.8333333333333335</v>
      </c>
      <c r="M26" s="36">
        <v>1800</v>
      </c>
      <c r="N26" s="51">
        <f t="shared" si="7"/>
        <v>-5.5555555555555552E-2</v>
      </c>
      <c r="O26" s="36">
        <v>1600</v>
      </c>
      <c r="P26" s="51">
        <f t="shared" si="7"/>
        <v>6.25E-2</v>
      </c>
      <c r="Q26" s="24">
        <v>15</v>
      </c>
      <c r="R26" s="17">
        <v>15</v>
      </c>
      <c r="S26" s="70">
        <f t="shared" si="8"/>
        <v>30</v>
      </c>
      <c r="T26" s="28"/>
    </row>
    <row r="27" spans="1:20" x14ac:dyDescent="0.25">
      <c r="A27" s="10" t="s">
        <v>4</v>
      </c>
      <c r="B27" s="12">
        <v>44189</v>
      </c>
      <c r="C27" s="36">
        <v>1200</v>
      </c>
      <c r="D27" s="37">
        <v>150</v>
      </c>
      <c r="E27" s="37">
        <v>130</v>
      </c>
      <c r="F27" s="37">
        <v>300</v>
      </c>
      <c r="G27" s="37">
        <v>40</v>
      </c>
      <c r="H27" s="37">
        <v>80</v>
      </c>
      <c r="I27" s="38">
        <v>100</v>
      </c>
      <c r="J27" s="39">
        <f t="shared" si="5"/>
        <v>2000</v>
      </c>
      <c r="K27" s="4">
        <v>700</v>
      </c>
      <c r="L27" s="47">
        <f t="shared" si="6"/>
        <v>2.8571428571428572</v>
      </c>
      <c r="M27" s="36">
        <v>1900</v>
      </c>
      <c r="N27" s="51">
        <f t="shared" ref="N27:P37" si="9">IF(J27="","",($J27-M27)/M27)</f>
        <v>5.2631578947368418E-2</v>
      </c>
      <c r="O27" s="36">
        <v>2100</v>
      </c>
      <c r="P27" s="51">
        <f t="shared" si="9"/>
        <v>-4.7619047619047616E-2</v>
      </c>
      <c r="Q27" s="24">
        <v>15</v>
      </c>
      <c r="R27" s="17">
        <v>20</v>
      </c>
      <c r="S27" s="70">
        <f t="shared" si="8"/>
        <v>35</v>
      </c>
      <c r="T27" s="28"/>
    </row>
    <row r="28" spans="1:20" x14ac:dyDescent="0.25">
      <c r="A28" s="10" t="s">
        <v>5</v>
      </c>
      <c r="B28" s="12">
        <v>44190</v>
      </c>
      <c r="C28" s="36">
        <v>1400</v>
      </c>
      <c r="D28" s="37">
        <v>200</v>
      </c>
      <c r="E28" s="37">
        <v>90</v>
      </c>
      <c r="F28" s="37">
        <v>400</v>
      </c>
      <c r="G28" s="37">
        <v>60</v>
      </c>
      <c r="H28" s="37">
        <v>120</v>
      </c>
      <c r="I28" s="38">
        <v>100</v>
      </c>
      <c r="J28" s="39">
        <f t="shared" si="5"/>
        <v>2370</v>
      </c>
      <c r="K28" s="4">
        <v>800</v>
      </c>
      <c r="L28" s="47">
        <f t="shared" si="6"/>
        <v>2.9624999999999999</v>
      </c>
      <c r="M28" s="36">
        <v>2200</v>
      </c>
      <c r="N28" s="51">
        <f t="shared" si="9"/>
        <v>7.7272727272727271E-2</v>
      </c>
      <c r="O28" s="36">
        <v>2300</v>
      </c>
      <c r="P28" s="51">
        <f t="shared" si="9"/>
        <v>3.0434782608695653E-2</v>
      </c>
      <c r="Q28" s="24">
        <v>20</v>
      </c>
      <c r="R28" s="17">
        <v>20</v>
      </c>
      <c r="S28" s="70">
        <f t="shared" si="8"/>
        <v>40</v>
      </c>
      <c r="T28" s="28"/>
    </row>
    <row r="29" spans="1:20" x14ac:dyDescent="0.25">
      <c r="A29" s="10" t="s">
        <v>6</v>
      </c>
      <c r="B29" s="12">
        <v>44191</v>
      </c>
      <c r="C29" s="36">
        <v>1500</v>
      </c>
      <c r="D29" s="37">
        <v>250</v>
      </c>
      <c r="E29" s="37">
        <v>300</v>
      </c>
      <c r="F29" s="37">
        <v>150</v>
      </c>
      <c r="G29" s="37">
        <v>150</v>
      </c>
      <c r="H29" s="37">
        <v>180</v>
      </c>
      <c r="I29" s="38">
        <v>150</v>
      </c>
      <c r="J29" s="39">
        <f t="shared" si="5"/>
        <v>2680</v>
      </c>
      <c r="K29" s="4">
        <v>900</v>
      </c>
      <c r="L29" s="47">
        <f t="shared" si="6"/>
        <v>2.9777777777777779</v>
      </c>
      <c r="M29" s="36">
        <v>2800</v>
      </c>
      <c r="N29" s="51">
        <f t="shared" si="9"/>
        <v>-4.2857142857142858E-2</v>
      </c>
      <c r="O29" s="36">
        <v>2700</v>
      </c>
      <c r="P29" s="51">
        <f t="shared" si="9"/>
        <v>-7.4074074074074077E-3</v>
      </c>
      <c r="Q29" s="24">
        <v>20</v>
      </c>
      <c r="R29" s="17">
        <v>20</v>
      </c>
      <c r="S29" s="70">
        <f t="shared" si="8"/>
        <v>40</v>
      </c>
      <c r="T29" s="28"/>
    </row>
    <row r="30" spans="1:20" ht="15.75" thickBot="1" x14ac:dyDescent="0.3">
      <c r="A30" s="18" t="s">
        <v>7</v>
      </c>
      <c r="B30" s="19">
        <v>44192</v>
      </c>
      <c r="C30" s="40">
        <v>2000</v>
      </c>
      <c r="D30" s="41">
        <v>350</v>
      </c>
      <c r="E30" s="41">
        <v>450</v>
      </c>
      <c r="F30" s="41">
        <v>50</v>
      </c>
      <c r="G30" s="41">
        <v>200</v>
      </c>
      <c r="H30" s="41">
        <v>120</v>
      </c>
      <c r="I30" s="42">
        <v>80</v>
      </c>
      <c r="J30" s="43">
        <f t="shared" si="5"/>
        <v>3250</v>
      </c>
      <c r="K30" s="20">
        <v>1100</v>
      </c>
      <c r="L30" s="48">
        <f t="shared" si="6"/>
        <v>2.9545454545454546</v>
      </c>
      <c r="M30" s="40">
        <v>3100</v>
      </c>
      <c r="N30" s="52">
        <f t="shared" si="9"/>
        <v>4.8387096774193547E-2</v>
      </c>
      <c r="O30" s="40">
        <v>3200</v>
      </c>
      <c r="P30" s="52">
        <f t="shared" si="9"/>
        <v>1.5625E-2</v>
      </c>
      <c r="Q30" s="25">
        <v>20</v>
      </c>
      <c r="R30" s="21">
        <v>20</v>
      </c>
      <c r="S30" s="71">
        <f t="shared" si="8"/>
        <v>40</v>
      </c>
      <c r="T30" s="29"/>
    </row>
    <row r="31" spans="1:20" x14ac:dyDescent="0.25">
      <c r="A31" s="8" t="s">
        <v>3</v>
      </c>
      <c r="B31" s="9">
        <v>44193</v>
      </c>
      <c r="C31" s="32"/>
      <c r="D31" s="33"/>
      <c r="E31" s="33"/>
      <c r="F31" s="33"/>
      <c r="G31" s="33"/>
      <c r="H31" s="33"/>
      <c r="I31" s="34"/>
      <c r="J31" s="35" t="str">
        <f t="shared" si="5"/>
        <v/>
      </c>
      <c r="K31" s="15"/>
      <c r="L31" s="46" t="str">
        <f t="shared" si="6"/>
        <v/>
      </c>
      <c r="M31" s="32"/>
      <c r="N31" s="50" t="str">
        <f t="shared" si="9"/>
        <v/>
      </c>
      <c r="O31" s="32"/>
      <c r="P31" s="50" t="str">
        <f t="shared" si="9"/>
        <v/>
      </c>
      <c r="Q31" s="23"/>
      <c r="R31" s="16"/>
      <c r="S31" s="69" t="str">
        <f t="shared" si="8"/>
        <v/>
      </c>
      <c r="T31" s="27"/>
    </row>
    <row r="32" spans="1:20" x14ac:dyDescent="0.25">
      <c r="A32" s="10" t="s">
        <v>1</v>
      </c>
      <c r="B32" s="12">
        <v>44194</v>
      </c>
      <c r="C32" s="36">
        <v>1200</v>
      </c>
      <c r="D32" s="37">
        <v>150</v>
      </c>
      <c r="E32" s="37">
        <v>30</v>
      </c>
      <c r="F32" s="37">
        <v>300</v>
      </c>
      <c r="G32" s="37">
        <v>50</v>
      </c>
      <c r="H32" s="37">
        <v>50</v>
      </c>
      <c r="I32" s="38">
        <v>100</v>
      </c>
      <c r="J32" s="39">
        <f t="shared" si="5"/>
        <v>1880</v>
      </c>
      <c r="K32" s="4">
        <v>650</v>
      </c>
      <c r="L32" s="47">
        <f t="shared" si="6"/>
        <v>2.8923076923076922</v>
      </c>
      <c r="M32" s="36">
        <v>1900</v>
      </c>
      <c r="N32" s="51">
        <f t="shared" si="9"/>
        <v>-1.0526315789473684E-2</v>
      </c>
      <c r="O32" s="36">
        <v>1800</v>
      </c>
      <c r="P32" s="51">
        <f t="shared" si="9"/>
        <v>4.4444444444444446E-2</v>
      </c>
      <c r="Q32" s="24">
        <v>15</v>
      </c>
      <c r="R32" s="17">
        <v>15</v>
      </c>
      <c r="S32" s="70">
        <f t="shared" si="8"/>
        <v>30</v>
      </c>
      <c r="T32" s="28"/>
    </row>
    <row r="33" spans="1:20" x14ac:dyDescent="0.25">
      <c r="A33" s="10" t="s">
        <v>2</v>
      </c>
      <c r="B33" s="12">
        <v>44195</v>
      </c>
      <c r="C33" s="36">
        <v>1000</v>
      </c>
      <c r="D33" s="37">
        <v>100</v>
      </c>
      <c r="E33" s="37">
        <v>100</v>
      </c>
      <c r="F33" s="37">
        <v>250</v>
      </c>
      <c r="G33" s="37">
        <v>50</v>
      </c>
      <c r="H33" s="37">
        <v>100</v>
      </c>
      <c r="I33" s="38">
        <v>100</v>
      </c>
      <c r="J33" s="39">
        <f t="shared" si="5"/>
        <v>1700</v>
      </c>
      <c r="K33" s="4">
        <v>600</v>
      </c>
      <c r="L33" s="47">
        <f t="shared" si="6"/>
        <v>2.8333333333333335</v>
      </c>
      <c r="M33" s="36">
        <v>1800</v>
      </c>
      <c r="N33" s="51">
        <f t="shared" si="9"/>
        <v>-5.5555555555555552E-2</v>
      </c>
      <c r="O33" s="36">
        <v>1600</v>
      </c>
      <c r="P33" s="51">
        <f t="shared" si="9"/>
        <v>6.25E-2</v>
      </c>
      <c r="Q33" s="24">
        <v>15</v>
      </c>
      <c r="R33" s="17">
        <v>15</v>
      </c>
      <c r="S33" s="70">
        <f t="shared" si="8"/>
        <v>30</v>
      </c>
      <c r="T33" s="28"/>
    </row>
    <row r="34" spans="1:20" x14ac:dyDescent="0.25">
      <c r="A34" s="10" t="s">
        <v>4</v>
      </c>
      <c r="B34" s="12">
        <v>44196</v>
      </c>
      <c r="C34" s="36">
        <v>1200</v>
      </c>
      <c r="D34" s="37">
        <v>150</v>
      </c>
      <c r="E34" s="37">
        <v>130</v>
      </c>
      <c r="F34" s="37">
        <v>300</v>
      </c>
      <c r="G34" s="37">
        <v>40</v>
      </c>
      <c r="H34" s="37">
        <v>80</v>
      </c>
      <c r="I34" s="38">
        <v>100</v>
      </c>
      <c r="J34" s="39">
        <f t="shared" si="5"/>
        <v>2000</v>
      </c>
      <c r="K34" s="4">
        <v>700</v>
      </c>
      <c r="L34" s="47">
        <f t="shared" si="6"/>
        <v>2.8571428571428572</v>
      </c>
      <c r="M34" s="36">
        <v>1900</v>
      </c>
      <c r="N34" s="51">
        <f t="shared" si="9"/>
        <v>5.2631578947368418E-2</v>
      </c>
      <c r="O34" s="36">
        <v>2100</v>
      </c>
      <c r="P34" s="51">
        <f t="shared" si="9"/>
        <v>-4.7619047619047616E-2</v>
      </c>
      <c r="Q34" s="24">
        <v>15</v>
      </c>
      <c r="R34" s="17">
        <v>20</v>
      </c>
      <c r="S34" s="70">
        <f t="shared" si="8"/>
        <v>35</v>
      </c>
      <c r="T34" s="28"/>
    </row>
    <row r="35" spans="1:20" x14ac:dyDescent="0.25">
      <c r="A35" s="10" t="s">
        <v>5</v>
      </c>
      <c r="B35" s="12"/>
      <c r="C35" s="36"/>
      <c r="D35" s="37"/>
      <c r="E35" s="37"/>
      <c r="F35" s="37"/>
      <c r="G35" s="37"/>
      <c r="H35" s="37"/>
      <c r="I35" s="38"/>
      <c r="J35" s="39" t="str">
        <f t="shared" si="5"/>
        <v/>
      </c>
      <c r="K35" s="4"/>
      <c r="L35" s="47" t="str">
        <f t="shared" si="6"/>
        <v/>
      </c>
      <c r="M35" s="36"/>
      <c r="N35" s="51" t="str">
        <f t="shared" si="9"/>
        <v/>
      </c>
      <c r="O35" s="36"/>
      <c r="P35" s="51" t="str">
        <f t="shared" si="9"/>
        <v/>
      </c>
      <c r="Q35" s="24"/>
      <c r="R35" s="17"/>
      <c r="S35" s="70" t="str">
        <f t="shared" si="8"/>
        <v/>
      </c>
      <c r="T35" s="28"/>
    </row>
    <row r="36" spans="1:20" x14ac:dyDescent="0.25">
      <c r="A36" s="10" t="s">
        <v>6</v>
      </c>
      <c r="B36" s="12"/>
      <c r="C36" s="36"/>
      <c r="D36" s="37"/>
      <c r="E36" s="37"/>
      <c r="F36" s="37"/>
      <c r="G36" s="37"/>
      <c r="H36" s="37"/>
      <c r="I36" s="38"/>
      <c r="J36" s="39" t="str">
        <f t="shared" si="5"/>
        <v/>
      </c>
      <c r="K36" s="4"/>
      <c r="L36" s="47" t="str">
        <f t="shared" si="6"/>
        <v/>
      </c>
      <c r="M36" s="36"/>
      <c r="N36" s="51" t="str">
        <f t="shared" si="9"/>
        <v/>
      </c>
      <c r="O36" s="36"/>
      <c r="P36" s="51" t="str">
        <f t="shared" si="9"/>
        <v/>
      </c>
      <c r="Q36" s="24"/>
      <c r="R36" s="17"/>
      <c r="S36" s="70" t="str">
        <f t="shared" si="8"/>
        <v/>
      </c>
      <c r="T36" s="28"/>
    </row>
    <row r="37" spans="1:20" ht="15.75" thickBot="1" x14ac:dyDescent="0.3">
      <c r="A37" s="18" t="s">
        <v>7</v>
      </c>
      <c r="B37" s="19"/>
      <c r="C37" s="40"/>
      <c r="D37" s="41"/>
      <c r="E37" s="41"/>
      <c r="F37" s="41"/>
      <c r="G37" s="41"/>
      <c r="H37" s="41"/>
      <c r="I37" s="42"/>
      <c r="J37" s="43" t="str">
        <f t="shared" si="5"/>
        <v/>
      </c>
      <c r="K37" s="20"/>
      <c r="L37" s="48" t="str">
        <f t="shared" si="6"/>
        <v/>
      </c>
      <c r="M37" s="40"/>
      <c r="N37" s="52" t="str">
        <f t="shared" si="9"/>
        <v/>
      </c>
      <c r="O37" s="40"/>
      <c r="P37" s="52" t="str">
        <f t="shared" si="9"/>
        <v/>
      </c>
      <c r="Q37" s="25"/>
      <c r="R37" s="21"/>
      <c r="S37" s="71" t="str">
        <f t="shared" si="8"/>
        <v/>
      </c>
      <c r="T37" s="29"/>
    </row>
    <row r="38" spans="1:20" ht="15.75" thickBot="1" x14ac:dyDescent="0.3">
      <c r="A38" s="264" t="s">
        <v>21</v>
      </c>
      <c r="B38" s="265"/>
      <c r="C38" s="54">
        <f t="shared" ref="C38:K38" si="10">SUM(C3:C37)</f>
        <v>36600</v>
      </c>
      <c r="D38" s="55">
        <f t="shared" si="10"/>
        <v>5200</v>
      </c>
      <c r="E38" s="55">
        <f t="shared" si="10"/>
        <v>4660</v>
      </c>
      <c r="F38" s="55">
        <f t="shared" si="10"/>
        <v>6650</v>
      </c>
      <c r="G38" s="55">
        <f t="shared" si="10"/>
        <v>2340</v>
      </c>
      <c r="H38" s="55">
        <f t="shared" si="10"/>
        <v>2830</v>
      </c>
      <c r="I38" s="56">
        <f t="shared" si="10"/>
        <v>2820</v>
      </c>
      <c r="J38" s="61">
        <f t="shared" si="10"/>
        <v>61100</v>
      </c>
      <c r="K38" s="74">
        <f t="shared" si="10"/>
        <v>20950</v>
      </c>
      <c r="L38" s="62">
        <f>J38/K38</f>
        <v>2.9164677804295942</v>
      </c>
      <c r="M38" s="68">
        <f>SUM(M3:M37)</f>
        <v>60400</v>
      </c>
      <c r="N38" s="53">
        <f>($J38-M38)/M38</f>
        <v>1.1589403973509934E-2</v>
      </c>
      <c r="O38" s="44">
        <f>SUM(O3:O37)</f>
        <v>60300</v>
      </c>
      <c r="P38" s="53">
        <f>($J38-O38)/O38</f>
        <v>1.3266998341625208E-2</v>
      </c>
      <c r="Q38" s="26">
        <f>SUM(Q3:Q37)</f>
        <v>465</v>
      </c>
      <c r="R38" s="14">
        <f>SUM(R3:R37)</f>
        <v>490</v>
      </c>
      <c r="S38" s="72">
        <f>SUM(S3:S37)</f>
        <v>955</v>
      </c>
      <c r="T38" s="63"/>
    </row>
    <row r="39" spans="1:20" ht="15.75" thickBot="1" x14ac:dyDescent="0.3">
      <c r="A39" s="291" t="s">
        <v>44</v>
      </c>
      <c r="B39" s="292"/>
      <c r="C39" s="266" t="s">
        <v>26</v>
      </c>
      <c r="D39" s="267"/>
      <c r="E39" s="267"/>
      <c r="F39" s="267"/>
      <c r="G39" s="267"/>
      <c r="H39" s="267"/>
      <c r="I39" s="267"/>
      <c r="J39" s="268"/>
      <c r="K39" s="273" t="s">
        <v>81</v>
      </c>
      <c r="L39" s="297" t="s">
        <v>82</v>
      </c>
      <c r="M39" s="277" t="s">
        <v>87</v>
      </c>
      <c r="N39" s="278"/>
      <c r="O39" s="278"/>
      <c r="P39" s="278"/>
      <c r="Q39" s="278"/>
      <c r="R39" s="279"/>
    </row>
    <row r="40" spans="1:20" x14ac:dyDescent="0.25">
      <c r="A40" s="293"/>
      <c r="B40" s="294"/>
      <c r="C40" s="57" t="s">
        <v>27</v>
      </c>
      <c r="D40" s="58" t="s">
        <v>28</v>
      </c>
      <c r="E40" s="58" t="s">
        <v>29</v>
      </c>
      <c r="F40" s="58" t="s">
        <v>30</v>
      </c>
      <c r="G40" s="58" t="s">
        <v>31</v>
      </c>
      <c r="H40" s="58" t="s">
        <v>32</v>
      </c>
      <c r="I40" s="58" t="s">
        <v>33</v>
      </c>
      <c r="J40" s="269">
        <f>J38/$J38</f>
        <v>1</v>
      </c>
      <c r="K40" s="274"/>
      <c r="L40" s="298"/>
      <c r="M40" s="137" t="s">
        <v>83</v>
      </c>
      <c r="N40" s="138" t="s">
        <v>86</v>
      </c>
      <c r="O40" s="280" t="s">
        <v>85</v>
      </c>
      <c r="P40" s="280"/>
      <c r="Q40" s="280" t="s">
        <v>84</v>
      </c>
      <c r="R40" s="281"/>
    </row>
    <row r="41" spans="1:20" ht="16.5" thickBot="1" x14ac:dyDescent="0.3">
      <c r="A41" s="295">
        <f>COUNTA(C3:C37)</f>
        <v>27</v>
      </c>
      <c r="B41" s="296"/>
      <c r="C41" s="59">
        <f>C38/$J38</f>
        <v>0.59901800327332244</v>
      </c>
      <c r="D41" s="60">
        <f t="shared" ref="D41:I41" si="11">D38/$J38</f>
        <v>8.5106382978723402E-2</v>
      </c>
      <c r="E41" s="60">
        <f t="shared" si="11"/>
        <v>7.6268412438625199E-2</v>
      </c>
      <c r="F41" s="60">
        <f t="shared" si="11"/>
        <v>0.10883797054009819</v>
      </c>
      <c r="G41" s="60">
        <f t="shared" si="11"/>
        <v>3.8297872340425532E-2</v>
      </c>
      <c r="H41" s="60">
        <f t="shared" si="11"/>
        <v>4.6317512274959081E-2</v>
      </c>
      <c r="I41" s="60">
        <f t="shared" si="11"/>
        <v>4.6153846153846156E-2</v>
      </c>
      <c r="J41" s="270"/>
      <c r="K41" s="128">
        <f>AVERAGE(K3:K37)</f>
        <v>775.92592592592598</v>
      </c>
      <c r="L41" s="129">
        <f>L38</f>
        <v>2.9164677804295942</v>
      </c>
      <c r="M41" s="136">
        <f>S38</f>
        <v>955</v>
      </c>
      <c r="N41" s="135">
        <v>11</v>
      </c>
      <c r="O41" s="282">
        <f>M41*N41</f>
        <v>10505</v>
      </c>
      <c r="P41" s="282"/>
      <c r="Q41" s="283">
        <f>O41/J38</f>
        <v>0.17193126022913258</v>
      </c>
      <c r="R41" s="284"/>
    </row>
    <row r="59" spans="1:15" x14ac:dyDescent="0.25">
      <c r="A59" s="301" t="s">
        <v>35</v>
      </c>
      <c r="B59" s="301"/>
      <c r="C59" s="301"/>
      <c r="D59" s="301"/>
      <c r="E59" s="301"/>
      <c r="F59" s="301"/>
      <c r="G59" s="301"/>
      <c r="H59" s="301"/>
      <c r="I59" s="301"/>
      <c r="J59" s="301"/>
      <c r="L59" s="245" t="s">
        <v>88</v>
      </c>
      <c r="M59" s="245"/>
      <c r="N59" s="245"/>
      <c r="O59" s="245"/>
    </row>
    <row r="60" spans="1:15" x14ac:dyDescent="0.25">
      <c r="A60" s="6"/>
      <c r="B60" s="65" t="s">
        <v>27</v>
      </c>
      <c r="C60" s="65" t="s">
        <v>28</v>
      </c>
      <c r="D60" s="65" t="s">
        <v>29</v>
      </c>
      <c r="E60" s="65" t="s">
        <v>30</v>
      </c>
      <c r="F60" s="65" t="s">
        <v>31</v>
      </c>
      <c r="G60" s="65" t="s">
        <v>32</v>
      </c>
      <c r="H60" s="65" t="s">
        <v>33</v>
      </c>
      <c r="I60" s="65" t="s">
        <v>36</v>
      </c>
      <c r="J60" s="65" t="s">
        <v>37</v>
      </c>
      <c r="L60" s="139"/>
      <c r="M60" s="245" t="s">
        <v>90</v>
      </c>
      <c r="N60" s="245"/>
      <c r="O60" s="140" t="s">
        <v>89</v>
      </c>
    </row>
    <row r="61" spans="1:15" x14ac:dyDescent="0.25">
      <c r="A61" s="139" t="s">
        <v>3</v>
      </c>
      <c r="B61" s="64" t="e">
        <f t="shared" ref="B61:H67" si="12">AVERAGE(C3,C10,C17,C24,C31)</f>
        <v>#DIV/0!</v>
      </c>
      <c r="C61" s="37" t="e">
        <f t="shared" si="12"/>
        <v>#DIV/0!</v>
      </c>
      <c r="D61" s="37" t="e">
        <f t="shared" si="12"/>
        <v>#DIV/0!</v>
      </c>
      <c r="E61" s="37" t="e">
        <f t="shared" si="12"/>
        <v>#DIV/0!</v>
      </c>
      <c r="F61" s="37" t="e">
        <f t="shared" si="12"/>
        <v>#DIV/0!</v>
      </c>
      <c r="G61" s="37" t="e">
        <f t="shared" si="12"/>
        <v>#DIV/0!</v>
      </c>
      <c r="H61" s="37" t="e">
        <f t="shared" si="12"/>
        <v>#DIV/0!</v>
      </c>
      <c r="I61" s="66" t="str">
        <f>IFERROR(SUM(B61:H61),"")</f>
        <v/>
      </c>
      <c r="J61" s="67" t="str">
        <f>IFERROR(I61/$I$68,"")</f>
        <v/>
      </c>
      <c r="L61" s="139" t="s">
        <v>3</v>
      </c>
      <c r="M61" s="244" t="str">
        <f>IFERROR(AVERAGE(S31,S17,S10,S3),"")</f>
        <v/>
      </c>
      <c r="N61" s="244"/>
      <c r="O61" s="67" t="str">
        <f>IFERROR(M61/$M$68,"")</f>
        <v/>
      </c>
    </row>
    <row r="62" spans="1:15" x14ac:dyDescent="0.25">
      <c r="A62" s="139" t="s">
        <v>1</v>
      </c>
      <c r="B62" s="3">
        <f t="shared" si="12"/>
        <v>1200</v>
      </c>
      <c r="C62" s="37">
        <f t="shared" si="12"/>
        <v>150</v>
      </c>
      <c r="D62" s="37">
        <f t="shared" si="12"/>
        <v>30</v>
      </c>
      <c r="E62" s="37">
        <f t="shared" si="12"/>
        <v>300</v>
      </c>
      <c r="F62" s="37">
        <f t="shared" si="12"/>
        <v>50</v>
      </c>
      <c r="G62" s="37">
        <f t="shared" si="12"/>
        <v>50</v>
      </c>
      <c r="H62" s="37">
        <f t="shared" si="12"/>
        <v>100</v>
      </c>
      <c r="I62" s="66">
        <f t="shared" ref="I62:I67" si="13">IFERROR(SUM(B62:H62),"")</f>
        <v>1880</v>
      </c>
      <c r="J62" s="67">
        <f t="shared" ref="J62:J67" si="14">I62/$I$68</f>
        <v>0.13544668587896252</v>
      </c>
      <c r="L62" s="139" t="s">
        <v>1</v>
      </c>
      <c r="M62" s="244">
        <f t="shared" ref="M62:M67" si="15">IFERROR(AVERAGE(S32,S18,S11,S4),"")</f>
        <v>30</v>
      </c>
      <c r="N62" s="244"/>
      <c r="O62" s="67">
        <f t="shared" ref="O62:O67" si="16">IFERROR(M62/$M$68,"")</f>
        <v>0.13953488372093023</v>
      </c>
    </row>
    <row r="63" spans="1:15" x14ac:dyDescent="0.25">
      <c r="A63" s="139" t="s">
        <v>2</v>
      </c>
      <c r="B63" s="3">
        <f t="shared" si="12"/>
        <v>1000</v>
      </c>
      <c r="C63" s="37">
        <f t="shared" si="12"/>
        <v>100</v>
      </c>
      <c r="D63" s="37">
        <f t="shared" si="12"/>
        <v>100</v>
      </c>
      <c r="E63" s="37">
        <f t="shared" si="12"/>
        <v>250</v>
      </c>
      <c r="F63" s="37">
        <f t="shared" si="12"/>
        <v>50</v>
      </c>
      <c r="G63" s="37">
        <f t="shared" si="12"/>
        <v>100</v>
      </c>
      <c r="H63" s="37">
        <f t="shared" si="12"/>
        <v>100</v>
      </c>
      <c r="I63" s="66">
        <f t="shared" si="13"/>
        <v>1700</v>
      </c>
      <c r="J63" s="67">
        <f t="shared" si="14"/>
        <v>0.12247838616714697</v>
      </c>
      <c r="L63" s="139" t="s">
        <v>2</v>
      </c>
      <c r="M63" s="244">
        <f t="shared" si="15"/>
        <v>30</v>
      </c>
      <c r="N63" s="244"/>
      <c r="O63" s="67">
        <f t="shared" si="16"/>
        <v>0.13953488372093023</v>
      </c>
    </row>
    <row r="64" spans="1:15" x14ac:dyDescent="0.25">
      <c r="A64" s="139" t="s">
        <v>4</v>
      </c>
      <c r="B64" s="3">
        <f t="shared" si="12"/>
        <v>1200</v>
      </c>
      <c r="C64" s="37">
        <f t="shared" si="12"/>
        <v>150</v>
      </c>
      <c r="D64" s="37">
        <f t="shared" si="12"/>
        <v>130</v>
      </c>
      <c r="E64" s="37">
        <f t="shared" si="12"/>
        <v>300</v>
      </c>
      <c r="F64" s="37">
        <f t="shared" si="12"/>
        <v>40</v>
      </c>
      <c r="G64" s="37">
        <f t="shared" si="12"/>
        <v>80</v>
      </c>
      <c r="H64" s="37">
        <f t="shared" si="12"/>
        <v>100</v>
      </c>
      <c r="I64" s="66">
        <f t="shared" si="13"/>
        <v>2000</v>
      </c>
      <c r="J64" s="67">
        <f t="shared" si="14"/>
        <v>0.14409221902017291</v>
      </c>
      <c r="L64" s="139" t="s">
        <v>4</v>
      </c>
      <c r="M64" s="244">
        <f t="shared" si="15"/>
        <v>35</v>
      </c>
      <c r="N64" s="244"/>
      <c r="O64" s="67">
        <f t="shared" si="16"/>
        <v>0.16279069767441862</v>
      </c>
    </row>
    <row r="65" spans="1:15" x14ac:dyDescent="0.25">
      <c r="A65" s="139" t="s">
        <v>5</v>
      </c>
      <c r="B65" s="3">
        <f t="shared" si="12"/>
        <v>1400</v>
      </c>
      <c r="C65" s="37">
        <f t="shared" si="12"/>
        <v>200</v>
      </c>
      <c r="D65" s="37">
        <f t="shared" si="12"/>
        <v>90</v>
      </c>
      <c r="E65" s="37">
        <f t="shared" si="12"/>
        <v>400</v>
      </c>
      <c r="F65" s="37">
        <f t="shared" si="12"/>
        <v>60</v>
      </c>
      <c r="G65" s="37">
        <f t="shared" si="12"/>
        <v>120</v>
      </c>
      <c r="H65" s="37">
        <f t="shared" si="12"/>
        <v>100</v>
      </c>
      <c r="I65" s="66">
        <f t="shared" si="13"/>
        <v>2370</v>
      </c>
      <c r="J65" s="67">
        <f t="shared" si="14"/>
        <v>0.1707492795389049</v>
      </c>
      <c r="L65" s="139" t="s">
        <v>5</v>
      </c>
      <c r="M65" s="244">
        <f t="shared" si="15"/>
        <v>40</v>
      </c>
      <c r="N65" s="244"/>
      <c r="O65" s="67">
        <f t="shared" si="16"/>
        <v>0.18604651162790697</v>
      </c>
    </row>
    <row r="66" spans="1:15" x14ac:dyDescent="0.25">
      <c r="A66" s="139" t="s">
        <v>6</v>
      </c>
      <c r="B66" s="3">
        <f t="shared" si="12"/>
        <v>1500</v>
      </c>
      <c r="C66" s="37">
        <f t="shared" si="12"/>
        <v>250</v>
      </c>
      <c r="D66" s="37">
        <f t="shared" si="12"/>
        <v>300</v>
      </c>
      <c r="E66" s="37">
        <f t="shared" si="12"/>
        <v>150</v>
      </c>
      <c r="F66" s="37">
        <f t="shared" si="12"/>
        <v>150</v>
      </c>
      <c r="G66" s="37">
        <f t="shared" si="12"/>
        <v>180</v>
      </c>
      <c r="H66" s="37">
        <f t="shared" si="12"/>
        <v>150</v>
      </c>
      <c r="I66" s="66">
        <f t="shared" si="13"/>
        <v>2680</v>
      </c>
      <c r="J66" s="67">
        <f t="shared" si="14"/>
        <v>0.1930835734870317</v>
      </c>
      <c r="L66" s="139" t="s">
        <v>6</v>
      </c>
      <c r="M66" s="244">
        <f t="shared" si="15"/>
        <v>40</v>
      </c>
      <c r="N66" s="244"/>
      <c r="O66" s="67">
        <f t="shared" si="16"/>
        <v>0.18604651162790697</v>
      </c>
    </row>
    <row r="67" spans="1:15" x14ac:dyDescent="0.25">
      <c r="A67" s="139" t="s">
        <v>7</v>
      </c>
      <c r="B67" s="3">
        <f t="shared" si="12"/>
        <v>2000</v>
      </c>
      <c r="C67" s="37">
        <f t="shared" si="12"/>
        <v>350</v>
      </c>
      <c r="D67" s="37">
        <f t="shared" si="12"/>
        <v>450</v>
      </c>
      <c r="E67" s="37">
        <f t="shared" si="12"/>
        <v>50</v>
      </c>
      <c r="F67" s="37">
        <f t="shared" si="12"/>
        <v>200</v>
      </c>
      <c r="G67" s="37">
        <f t="shared" si="12"/>
        <v>120</v>
      </c>
      <c r="H67" s="37">
        <f t="shared" si="12"/>
        <v>80</v>
      </c>
      <c r="I67" s="66">
        <f t="shared" si="13"/>
        <v>3250</v>
      </c>
      <c r="J67" s="67">
        <f t="shared" si="14"/>
        <v>0.23414985590778098</v>
      </c>
      <c r="L67" s="139" t="s">
        <v>7</v>
      </c>
      <c r="M67" s="244">
        <f t="shared" si="15"/>
        <v>40</v>
      </c>
      <c r="N67" s="244"/>
      <c r="O67" s="67">
        <f t="shared" si="16"/>
        <v>0.18604651162790697</v>
      </c>
    </row>
    <row r="68" spans="1:15" x14ac:dyDescent="0.25">
      <c r="A68" s="2"/>
      <c r="B68" s="45"/>
      <c r="I68" s="66">
        <f>SUM(I61:I67)</f>
        <v>13880</v>
      </c>
      <c r="J68" s="67">
        <f>SUM(J61:J67)</f>
        <v>1</v>
      </c>
      <c r="M68" s="244">
        <f>SUM(M61:N67)</f>
        <v>215</v>
      </c>
      <c r="N68" s="244"/>
    </row>
  </sheetData>
  <mergeCells count="43">
    <mergeCell ref="M66:N66"/>
    <mergeCell ref="M67:N67"/>
    <mergeCell ref="M68:N68"/>
    <mergeCell ref="M60:N60"/>
    <mergeCell ref="M61:N61"/>
    <mergeCell ref="M62:N62"/>
    <mergeCell ref="M63:N63"/>
    <mergeCell ref="M64:N64"/>
    <mergeCell ref="M65:N65"/>
    <mergeCell ref="A59:J59"/>
    <mergeCell ref="K39:K40"/>
    <mergeCell ref="L39:L40"/>
    <mergeCell ref="M39:R39"/>
    <mergeCell ref="O40:P40"/>
    <mergeCell ref="Q40:R40"/>
    <mergeCell ref="O41:P41"/>
    <mergeCell ref="Q41:R41"/>
    <mergeCell ref="L59:O59"/>
    <mergeCell ref="T1:T2"/>
    <mergeCell ref="A2:B2"/>
    <mergeCell ref="A38:B38"/>
    <mergeCell ref="A39:B40"/>
    <mergeCell ref="C39:J39"/>
    <mergeCell ref="J40:J41"/>
    <mergeCell ref="A41:B41"/>
    <mergeCell ref="N1:N2"/>
    <mergeCell ref="O1:O2"/>
    <mergeCell ref="P1:P2"/>
    <mergeCell ref="Q1:Q2"/>
    <mergeCell ref="R1:R2"/>
    <mergeCell ref="S1:S2"/>
    <mergeCell ref="H1:H2"/>
    <mergeCell ref="I1:I2"/>
    <mergeCell ref="J1:J2"/>
    <mergeCell ref="K1:K2"/>
    <mergeCell ref="L1:L2"/>
    <mergeCell ref="M1:M2"/>
    <mergeCell ref="A1:B1"/>
    <mergeCell ref="C1:C2"/>
    <mergeCell ref="D1:D2"/>
    <mergeCell ref="E1:E2"/>
    <mergeCell ref="F1:F2"/>
    <mergeCell ref="G1:G2"/>
  </mergeCells>
  <pageMargins left="0.7" right="0.7" top="0.75" bottom="0.75" header="0.3" footer="0.3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22350-244D-4586-99B4-2FD3D135206C}">
  <dimension ref="A1:BO25"/>
  <sheetViews>
    <sheetView workbookViewId="0">
      <selection activeCell="AA9" sqref="AA9"/>
    </sheetView>
  </sheetViews>
  <sheetFormatPr baseColWidth="10" defaultColWidth="10.85546875" defaultRowHeight="15" x14ac:dyDescent="0.25"/>
  <cols>
    <col min="1" max="1" width="22.5703125" style="104" customWidth="1"/>
    <col min="2" max="25" width="6" style="104" customWidth="1"/>
    <col min="26" max="26" width="8.42578125" style="104" customWidth="1"/>
    <col min="27" max="27" width="8.140625" style="104" customWidth="1"/>
    <col min="28" max="28" width="8" style="104" customWidth="1"/>
    <col min="29" max="29" width="6" style="104" customWidth="1"/>
    <col min="30" max="30" width="6" style="105" customWidth="1"/>
    <col min="31" max="42" width="10.85546875" style="83"/>
    <col min="43" max="43" width="10.85546875" style="104"/>
    <col min="44" max="49" width="6" style="104" customWidth="1"/>
    <col min="50" max="50" width="8.140625" style="104" customWidth="1"/>
    <col min="51" max="51" width="7.5703125" style="104" customWidth="1"/>
    <col min="52" max="53" width="8.140625" style="104" customWidth="1"/>
    <col min="54" max="54" width="10.85546875" style="104"/>
    <col min="55" max="67" width="10.85546875" style="106"/>
    <col min="68" max="16384" width="10.85546875" style="104"/>
  </cols>
  <sheetData>
    <row r="1" spans="1:42" s="87" customFormat="1" ht="13.5" thickBot="1" x14ac:dyDescent="0.25">
      <c r="A1" s="86" t="s">
        <v>52</v>
      </c>
      <c r="B1" s="302" t="s">
        <v>43</v>
      </c>
      <c r="C1" s="303"/>
      <c r="D1" s="303"/>
      <c r="E1" s="304"/>
      <c r="F1" s="302" t="s">
        <v>53</v>
      </c>
      <c r="G1" s="303"/>
      <c r="H1" s="303"/>
      <c r="I1" s="304"/>
      <c r="J1" s="302" t="s">
        <v>41</v>
      </c>
      <c r="K1" s="303"/>
      <c r="L1" s="303"/>
      <c r="M1" s="304"/>
      <c r="N1" s="302" t="s">
        <v>40</v>
      </c>
      <c r="O1" s="303"/>
      <c r="P1" s="303"/>
      <c r="Q1" s="304"/>
      <c r="R1" s="302" t="s">
        <v>39</v>
      </c>
      <c r="S1" s="303"/>
      <c r="T1" s="303"/>
      <c r="U1" s="304"/>
      <c r="V1" s="302" t="s">
        <v>45</v>
      </c>
      <c r="W1" s="303"/>
      <c r="X1" s="303"/>
      <c r="Y1" s="304"/>
      <c r="AD1" s="88"/>
      <c r="AE1" s="80" t="s">
        <v>0</v>
      </c>
      <c r="AF1" s="80" t="s">
        <v>38</v>
      </c>
      <c r="AG1" s="80" t="s">
        <v>68</v>
      </c>
      <c r="AH1" s="80" t="s">
        <v>69</v>
      </c>
      <c r="AI1" s="80" t="s">
        <v>70</v>
      </c>
      <c r="AJ1" s="80" t="s">
        <v>71</v>
      </c>
      <c r="AK1" s="80" t="s">
        <v>72</v>
      </c>
      <c r="AL1" s="80" t="s">
        <v>73</v>
      </c>
      <c r="AM1" s="80" t="s">
        <v>74</v>
      </c>
      <c r="AN1" s="80" t="s">
        <v>75</v>
      </c>
      <c r="AO1" s="80" t="s">
        <v>76</v>
      </c>
      <c r="AP1" s="80" t="s">
        <v>77</v>
      </c>
    </row>
    <row r="2" spans="1:42" s="87" customFormat="1" ht="12.75" x14ac:dyDescent="0.2">
      <c r="A2" s="89" t="s">
        <v>44</v>
      </c>
      <c r="B2" s="305">
        <f>JANVIER!A41</f>
        <v>27</v>
      </c>
      <c r="C2" s="306"/>
      <c r="D2" s="306"/>
      <c r="E2" s="307"/>
      <c r="F2" s="305">
        <f>FEVRIER!A41</f>
        <v>24</v>
      </c>
      <c r="G2" s="306"/>
      <c r="H2" s="306"/>
      <c r="I2" s="307"/>
      <c r="J2" s="305">
        <f>MARS!A48</f>
        <v>26</v>
      </c>
      <c r="K2" s="306"/>
      <c r="L2" s="306"/>
      <c r="M2" s="307"/>
      <c r="N2" s="305">
        <f>AVRIL!A41</f>
        <v>22</v>
      </c>
      <c r="O2" s="306"/>
      <c r="P2" s="306"/>
      <c r="Q2" s="307"/>
      <c r="R2" s="305">
        <f>MAI!A41</f>
        <v>27</v>
      </c>
      <c r="S2" s="306"/>
      <c r="T2" s="306"/>
      <c r="U2" s="307"/>
      <c r="V2" s="305">
        <f>JUIN!A41</f>
        <v>25</v>
      </c>
      <c r="W2" s="306"/>
      <c r="X2" s="306"/>
      <c r="Y2" s="307"/>
      <c r="AD2" s="88" t="s">
        <v>67</v>
      </c>
      <c r="AE2" s="81">
        <f>D12</f>
        <v>61590</v>
      </c>
      <c r="AF2" s="81">
        <f>H12</f>
        <v>55520</v>
      </c>
      <c r="AG2" s="81">
        <f>L12</f>
        <v>60650</v>
      </c>
      <c r="AH2" s="81">
        <f>P12</f>
        <v>50470</v>
      </c>
      <c r="AI2" s="81">
        <f>T12</f>
        <v>63820</v>
      </c>
      <c r="AJ2" s="81">
        <f>X12</f>
        <v>57400</v>
      </c>
      <c r="AK2" s="81">
        <f>D25</f>
        <v>61590</v>
      </c>
      <c r="AL2" s="81">
        <f>H25</f>
        <v>61450</v>
      </c>
      <c r="AM2" s="81">
        <f>L25</f>
        <v>59100</v>
      </c>
      <c r="AN2" s="81">
        <f>P25</f>
        <v>62570</v>
      </c>
      <c r="AO2" s="81">
        <f>T25</f>
        <v>58770</v>
      </c>
      <c r="AP2" s="81">
        <f>X25</f>
        <v>61100</v>
      </c>
    </row>
    <row r="3" spans="1:42" s="91" customFormat="1" ht="15" customHeight="1" thickBot="1" x14ac:dyDescent="0.25">
      <c r="A3" s="90" t="s">
        <v>64</v>
      </c>
      <c r="B3" s="308">
        <v>28</v>
      </c>
      <c r="C3" s="309"/>
      <c r="D3" s="309"/>
      <c r="E3" s="310"/>
      <c r="F3" s="308">
        <v>23</v>
      </c>
      <c r="G3" s="309"/>
      <c r="H3" s="309"/>
      <c r="I3" s="310"/>
      <c r="J3" s="308">
        <v>25</v>
      </c>
      <c r="K3" s="309"/>
      <c r="L3" s="309"/>
      <c r="M3" s="310"/>
      <c r="N3" s="308">
        <v>23</v>
      </c>
      <c r="O3" s="309"/>
      <c r="P3" s="309"/>
      <c r="Q3" s="310"/>
      <c r="R3" s="308">
        <v>26</v>
      </c>
      <c r="S3" s="309"/>
      <c r="T3" s="309"/>
      <c r="U3" s="310"/>
      <c r="V3" s="308">
        <v>26</v>
      </c>
      <c r="W3" s="309"/>
      <c r="X3" s="309"/>
      <c r="Y3" s="310"/>
      <c r="AD3" s="92" t="s">
        <v>78</v>
      </c>
      <c r="AE3" s="82">
        <f>B12</f>
        <v>61200</v>
      </c>
      <c r="AF3" s="82">
        <f>F12</f>
        <v>61200</v>
      </c>
      <c r="AG3" s="82">
        <f>J12</f>
        <v>61200</v>
      </c>
      <c r="AH3" s="82">
        <f>N12</f>
        <v>61200</v>
      </c>
      <c r="AI3" s="82">
        <f>'Global Année'!R12</f>
        <v>61200</v>
      </c>
      <c r="AJ3" s="82">
        <f>V12</f>
        <v>61200</v>
      </c>
      <c r="AK3" s="82">
        <f>B25</f>
        <v>61200</v>
      </c>
      <c r="AL3" s="82">
        <f>F25</f>
        <v>61200</v>
      </c>
      <c r="AM3" s="82">
        <f>J25</f>
        <v>61200</v>
      </c>
      <c r="AN3" s="82">
        <f>N25</f>
        <v>61200</v>
      </c>
      <c r="AO3" s="82">
        <f>R25</f>
        <v>61200</v>
      </c>
      <c r="AP3" s="82">
        <f>V25</f>
        <v>61200</v>
      </c>
    </row>
    <row r="4" spans="1:42" s="91" customFormat="1" ht="13.5" thickBot="1" x14ac:dyDescent="0.25">
      <c r="A4" s="93"/>
      <c r="B4" s="94" t="s">
        <v>64</v>
      </c>
      <c r="C4" s="95" t="s">
        <v>79</v>
      </c>
      <c r="D4" s="96" t="s">
        <v>65</v>
      </c>
      <c r="E4" s="97" t="s">
        <v>66</v>
      </c>
      <c r="F4" s="94" t="s">
        <v>64</v>
      </c>
      <c r="G4" s="95" t="s">
        <v>79</v>
      </c>
      <c r="H4" s="96" t="s">
        <v>65</v>
      </c>
      <c r="I4" s="97" t="s">
        <v>66</v>
      </c>
      <c r="J4" s="94" t="s">
        <v>64</v>
      </c>
      <c r="K4" s="95" t="s">
        <v>79</v>
      </c>
      <c r="L4" s="96" t="s">
        <v>65</v>
      </c>
      <c r="M4" s="97" t="s">
        <v>66</v>
      </c>
      <c r="N4" s="94" t="s">
        <v>64</v>
      </c>
      <c r="O4" s="95" t="s">
        <v>79</v>
      </c>
      <c r="P4" s="96" t="s">
        <v>65</v>
      </c>
      <c r="Q4" s="97" t="s">
        <v>66</v>
      </c>
      <c r="R4" s="94" t="s">
        <v>64</v>
      </c>
      <c r="S4" s="95" t="s">
        <v>79</v>
      </c>
      <c r="T4" s="96" t="s">
        <v>65</v>
      </c>
      <c r="U4" s="97" t="s">
        <v>66</v>
      </c>
      <c r="V4" s="94" t="s">
        <v>64</v>
      </c>
      <c r="W4" s="95" t="s">
        <v>79</v>
      </c>
      <c r="X4" s="96" t="s">
        <v>65</v>
      </c>
      <c r="Y4" s="97" t="s">
        <v>66</v>
      </c>
      <c r="AD4" s="92" t="s">
        <v>80</v>
      </c>
      <c r="AE4" s="82">
        <f>C12</f>
        <v>63500</v>
      </c>
      <c r="AF4" s="82">
        <f>G12</f>
        <v>63500</v>
      </c>
      <c r="AG4" s="82">
        <f>K12</f>
        <v>63500</v>
      </c>
      <c r="AH4" s="82">
        <f>O12</f>
        <v>63500</v>
      </c>
      <c r="AI4" s="82">
        <f>S12</f>
        <v>63500</v>
      </c>
      <c r="AJ4" s="82">
        <f>W12</f>
        <v>63500</v>
      </c>
      <c r="AK4" s="82">
        <f>C25</f>
        <v>63500</v>
      </c>
      <c r="AL4" s="82">
        <f>G25</f>
        <v>63500</v>
      </c>
      <c r="AM4" s="82">
        <f>K25</f>
        <v>63500</v>
      </c>
      <c r="AN4" s="82">
        <f>O25</f>
        <v>63500</v>
      </c>
      <c r="AO4" s="82">
        <f>S25</f>
        <v>63500</v>
      </c>
      <c r="AP4" s="82">
        <f>W25</f>
        <v>63500</v>
      </c>
    </row>
    <row r="5" spans="1:42" x14ac:dyDescent="0.25">
      <c r="A5" s="98" t="s">
        <v>56</v>
      </c>
      <c r="B5" s="99">
        <v>38000</v>
      </c>
      <c r="C5" s="100">
        <v>38500</v>
      </c>
      <c r="D5" s="101">
        <f>JANVIER!$C$38</f>
        <v>36800</v>
      </c>
      <c r="E5" s="102">
        <f>(D5-B5)/B5</f>
        <v>-3.1578947368421054E-2</v>
      </c>
      <c r="F5" s="103">
        <v>38000</v>
      </c>
      <c r="G5" s="100">
        <v>38500</v>
      </c>
      <c r="H5" s="101">
        <f>FEVRIER!$C$38</f>
        <v>33200</v>
      </c>
      <c r="I5" s="102">
        <f>(H5-F5)/F5</f>
        <v>-0.12631578947368421</v>
      </c>
      <c r="J5" s="103">
        <v>38000</v>
      </c>
      <c r="K5" s="100">
        <v>38500</v>
      </c>
      <c r="L5" s="101">
        <f>MARS!$C$45</f>
        <v>36400</v>
      </c>
      <c r="M5" s="102">
        <f>(L5-J5)/J5</f>
        <v>-4.2105263157894736E-2</v>
      </c>
      <c r="N5" s="103">
        <v>38000</v>
      </c>
      <c r="O5" s="100">
        <v>38500</v>
      </c>
      <c r="P5" s="101">
        <f>AVRIL!$C$38</f>
        <v>30300</v>
      </c>
      <c r="Q5" s="102">
        <f>(P5-N5)/N5</f>
        <v>-0.20263157894736841</v>
      </c>
      <c r="R5" s="103">
        <v>38000</v>
      </c>
      <c r="S5" s="100">
        <v>38500</v>
      </c>
      <c r="T5" s="101">
        <f>MAI!$C$38</f>
        <v>38100</v>
      </c>
      <c r="U5" s="102">
        <f>(T5-R5)/R5</f>
        <v>2.631578947368421E-3</v>
      </c>
      <c r="V5" s="103">
        <v>38000</v>
      </c>
      <c r="W5" s="100">
        <v>38500</v>
      </c>
      <c r="X5" s="101">
        <f>JUIN!$C$38</f>
        <v>34400</v>
      </c>
      <c r="Y5" s="102">
        <f>(X5-V5)/V5</f>
        <v>-9.4736842105263161E-2</v>
      </c>
    </row>
    <row r="6" spans="1:42" x14ac:dyDescent="0.25">
      <c r="A6" s="107" t="s">
        <v>57</v>
      </c>
      <c r="B6" s="108">
        <v>6000</v>
      </c>
      <c r="C6" s="109">
        <v>6500</v>
      </c>
      <c r="D6" s="110">
        <f>JANVIER!$D$38</f>
        <v>5250</v>
      </c>
      <c r="E6" s="111">
        <f t="shared" ref="E6:E12" si="0">(D6-B6)/B6</f>
        <v>-0.125</v>
      </c>
      <c r="F6" s="112">
        <v>6000</v>
      </c>
      <c r="G6" s="109">
        <v>6500</v>
      </c>
      <c r="H6" s="110">
        <f>FEVRIER!$D$38</f>
        <v>4800</v>
      </c>
      <c r="I6" s="111">
        <f t="shared" ref="I6:I12" si="1">(H6-F6)/F6</f>
        <v>-0.2</v>
      </c>
      <c r="J6" s="112">
        <v>6000</v>
      </c>
      <c r="K6" s="109">
        <v>6500</v>
      </c>
      <c r="L6" s="110">
        <f>MARS!$D$45</f>
        <v>5300</v>
      </c>
      <c r="M6" s="111">
        <f t="shared" ref="M6:M12" si="2">(L6-J6)/J6</f>
        <v>-0.11666666666666667</v>
      </c>
      <c r="N6" s="112">
        <v>6000</v>
      </c>
      <c r="O6" s="109">
        <v>6500</v>
      </c>
      <c r="P6" s="110">
        <f>AVRIL!$D$38</f>
        <v>4350</v>
      </c>
      <c r="Q6" s="111">
        <f t="shared" ref="Q6:Q12" si="3">(P6-N6)/N6</f>
        <v>-0.27500000000000002</v>
      </c>
      <c r="R6" s="112">
        <v>6000</v>
      </c>
      <c r="S6" s="109">
        <v>6500</v>
      </c>
      <c r="T6" s="110">
        <f>MAI!$D$38</f>
        <v>5600</v>
      </c>
      <c r="U6" s="111">
        <f t="shared" ref="U6:U12" si="4">(T6-R6)/R6</f>
        <v>-6.6666666666666666E-2</v>
      </c>
      <c r="V6" s="112">
        <v>6000</v>
      </c>
      <c r="W6" s="109">
        <v>6500</v>
      </c>
      <c r="X6" s="110">
        <f>JUIN!$D$38</f>
        <v>4950</v>
      </c>
      <c r="Y6" s="111">
        <f t="shared" ref="Y6:Y12" si="5">(X6-V6)/V6</f>
        <v>-0.17499999999999999</v>
      </c>
    </row>
    <row r="7" spans="1:42" x14ac:dyDescent="0.25">
      <c r="A7" s="107" t="s">
        <v>58</v>
      </c>
      <c r="B7" s="108">
        <v>5000</v>
      </c>
      <c r="C7" s="109">
        <v>5500</v>
      </c>
      <c r="D7" s="110">
        <f>JANVIER!$E$38</f>
        <v>4720</v>
      </c>
      <c r="E7" s="111">
        <f t="shared" si="0"/>
        <v>-5.6000000000000001E-2</v>
      </c>
      <c r="F7" s="112">
        <v>5000</v>
      </c>
      <c r="G7" s="109">
        <v>5500</v>
      </c>
      <c r="H7" s="110">
        <f>FEVRIER!$E$38</f>
        <v>4400</v>
      </c>
      <c r="I7" s="111">
        <f t="shared" si="1"/>
        <v>-0.12</v>
      </c>
      <c r="J7" s="112">
        <v>5000</v>
      </c>
      <c r="K7" s="109">
        <v>5500</v>
      </c>
      <c r="L7" s="110">
        <f>MARS!$E$45</f>
        <v>4880</v>
      </c>
      <c r="M7" s="111">
        <f t="shared" si="2"/>
        <v>-2.4E-2</v>
      </c>
      <c r="N7" s="112">
        <v>5000</v>
      </c>
      <c r="O7" s="109">
        <v>5500</v>
      </c>
      <c r="P7" s="110">
        <f>AVRIL!$E$38</f>
        <v>4010</v>
      </c>
      <c r="Q7" s="111">
        <f t="shared" si="3"/>
        <v>-0.19800000000000001</v>
      </c>
      <c r="R7" s="112">
        <v>5000</v>
      </c>
      <c r="S7" s="109">
        <v>5500</v>
      </c>
      <c r="T7" s="110">
        <f>MAI!$E$38</f>
        <v>5240</v>
      </c>
      <c r="U7" s="111">
        <f t="shared" si="4"/>
        <v>4.8000000000000001E-2</v>
      </c>
      <c r="V7" s="112">
        <v>5000</v>
      </c>
      <c r="W7" s="109">
        <v>5500</v>
      </c>
      <c r="X7" s="110">
        <f>JUIN!$E$38</f>
        <v>4430</v>
      </c>
      <c r="Y7" s="111">
        <f t="shared" si="5"/>
        <v>-0.114</v>
      </c>
    </row>
    <row r="8" spans="1:42" x14ac:dyDescent="0.25">
      <c r="A8" s="107" t="s">
        <v>59</v>
      </c>
      <c r="B8" s="108">
        <v>5000</v>
      </c>
      <c r="C8" s="109">
        <v>5500</v>
      </c>
      <c r="D8" s="110">
        <f>JANVIER!$F$38</f>
        <v>6750</v>
      </c>
      <c r="E8" s="111">
        <f t="shared" si="0"/>
        <v>0.35</v>
      </c>
      <c r="F8" s="112">
        <v>5000</v>
      </c>
      <c r="G8" s="109">
        <v>5500</v>
      </c>
      <c r="H8" s="110">
        <f>FEVRIER!$F$38</f>
        <v>5800</v>
      </c>
      <c r="I8" s="111">
        <f t="shared" si="1"/>
        <v>0.16</v>
      </c>
      <c r="J8" s="112">
        <v>5000</v>
      </c>
      <c r="K8" s="109">
        <v>5500</v>
      </c>
      <c r="L8" s="110">
        <f>MARS!$F$45</f>
        <v>6150</v>
      </c>
      <c r="M8" s="111">
        <f t="shared" si="2"/>
        <v>0.23</v>
      </c>
      <c r="N8" s="112">
        <v>5000</v>
      </c>
      <c r="O8" s="109">
        <v>5500</v>
      </c>
      <c r="P8" s="110">
        <f>AVRIL!$F$38</f>
        <v>5250</v>
      </c>
      <c r="Q8" s="111">
        <f t="shared" si="3"/>
        <v>0.05</v>
      </c>
      <c r="R8" s="112">
        <v>5000</v>
      </c>
      <c r="S8" s="109">
        <v>5500</v>
      </c>
      <c r="T8" s="110">
        <f>MAI!$F$38</f>
        <v>6400</v>
      </c>
      <c r="U8" s="111">
        <f t="shared" si="4"/>
        <v>0.28000000000000003</v>
      </c>
      <c r="V8" s="112">
        <v>5000</v>
      </c>
      <c r="W8" s="109">
        <v>5500</v>
      </c>
      <c r="X8" s="110">
        <f>JUIN!$F$38</f>
        <v>6100</v>
      </c>
      <c r="Y8" s="111">
        <f t="shared" si="5"/>
        <v>0.22</v>
      </c>
    </row>
    <row r="9" spans="1:42" x14ac:dyDescent="0.25">
      <c r="A9" s="107" t="s">
        <v>60</v>
      </c>
      <c r="B9" s="108">
        <v>1500</v>
      </c>
      <c r="C9" s="109">
        <v>2000</v>
      </c>
      <c r="D9" s="110">
        <f>JANVIER!$G$38</f>
        <v>2350</v>
      </c>
      <c r="E9" s="111">
        <f t="shared" si="0"/>
        <v>0.56666666666666665</v>
      </c>
      <c r="F9" s="112">
        <v>1500</v>
      </c>
      <c r="G9" s="109">
        <v>2000</v>
      </c>
      <c r="H9" s="110">
        <f>FEVRIER!$G$38</f>
        <v>2200</v>
      </c>
      <c r="I9" s="111">
        <f t="shared" si="1"/>
        <v>0.46666666666666667</v>
      </c>
      <c r="J9" s="112">
        <v>1500</v>
      </c>
      <c r="K9" s="109">
        <v>2000</v>
      </c>
      <c r="L9" s="110">
        <f>MARS!$G$45</f>
        <v>2450</v>
      </c>
      <c r="M9" s="111">
        <f t="shared" si="2"/>
        <v>0.6333333333333333</v>
      </c>
      <c r="N9" s="112">
        <v>1500</v>
      </c>
      <c r="O9" s="109">
        <v>2000</v>
      </c>
      <c r="P9" s="110">
        <f>AVRIL!$G$38</f>
        <v>1990</v>
      </c>
      <c r="Q9" s="111">
        <f t="shared" si="3"/>
        <v>0.32666666666666666</v>
      </c>
      <c r="R9" s="112">
        <v>1500</v>
      </c>
      <c r="S9" s="109">
        <v>2000</v>
      </c>
      <c r="T9" s="110">
        <f>MAI!$G$38</f>
        <v>2610</v>
      </c>
      <c r="U9" s="111">
        <f t="shared" si="4"/>
        <v>0.74</v>
      </c>
      <c r="V9" s="112">
        <v>1500</v>
      </c>
      <c r="W9" s="109">
        <v>2000</v>
      </c>
      <c r="X9" s="110">
        <f>JUIN!$G$38</f>
        <v>2250</v>
      </c>
      <c r="Y9" s="111">
        <f t="shared" si="5"/>
        <v>0.5</v>
      </c>
    </row>
    <row r="10" spans="1:42" x14ac:dyDescent="0.25">
      <c r="A10" s="107" t="s">
        <v>61</v>
      </c>
      <c r="B10" s="108">
        <v>2800</v>
      </c>
      <c r="C10" s="109">
        <v>2500</v>
      </c>
      <c r="D10" s="110">
        <f>JANVIER!$H$38</f>
        <v>2900</v>
      </c>
      <c r="E10" s="111">
        <f t="shared" si="0"/>
        <v>3.5714285714285712E-2</v>
      </c>
      <c r="F10" s="112">
        <v>2800</v>
      </c>
      <c r="G10" s="109">
        <v>2500</v>
      </c>
      <c r="H10" s="110">
        <f>FEVRIER!$H$38</f>
        <v>2600</v>
      </c>
      <c r="I10" s="111">
        <f t="shared" si="1"/>
        <v>-7.1428571428571425E-2</v>
      </c>
      <c r="J10" s="112">
        <v>2800</v>
      </c>
      <c r="K10" s="109">
        <v>2500</v>
      </c>
      <c r="L10" s="110">
        <f>MARS!$H$45</f>
        <v>2770</v>
      </c>
      <c r="M10" s="111">
        <f t="shared" si="2"/>
        <v>-1.0714285714285714E-2</v>
      </c>
      <c r="N10" s="112">
        <v>2800</v>
      </c>
      <c r="O10" s="109">
        <v>2500</v>
      </c>
      <c r="P10" s="110">
        <f>AVRIL!$H$38</f>
        <v>2300</v>
      </c>
      <c r="Q10" s="111">
        <f t="shared" si="3"/>
        <v>-0.17857142857142858</v>
      </c>
      <c r="R10" s="112">
        <v>2800</v>
      </c>
      <c r="S10" s="109">
        <v>2500</v>
      </c>
      <c r="T10" s="110">
        <f>MAI!$H$38</f>
        <v>3020</v>
      </c>
      <c r="U10" s="111">
        <f t="shared" si="4"/>
        <v>7.857142857142857E-2</v>
      </c>
      <c r="V10" s="112">
        <v>2800</v>
      </c>
      <c r="W10" s="109">
        <v>2500</v>
      </c>
      <c r="X10" s="110">
        <f>JUIN!$H$38</f>
        <v>2650</v>
      </c>
      <c r="Y10" s="111">
        <f t="shared" si="5"/>
        <v>-5.3571428571428568E-2</v>
      </c>
    </row>
    <row r="11" spans="1:42" ht="15.75" thickBot="1" x14ac:dyDescent="0.3">
      <c r="A11" s="113" t="s">
        <v>62</v>
      </c>
      <c r="B11" s="114">
        <v>2900</v>
      </c>
      <c r="C11" s="115">
        <v>3000</v>
      </c>
      <c r="D11" s="116">
        <f>JANVIER!$I$38</f>
        <v>2820</v>
      </c>
      <c r="E11" s="117">
        <f t="shared" si="0"/>
        <v>-2.7586206896551724E-2</v>
      </c>
      <c r="F11" s="118">
        <v>2900</v>
      </c>
      <c r="G11" s="115">
        <v>3000</v>
      </c>
      <c r="H11" s="116">
        <f>FEVRIER!$I$38</f>
        <v>2520</v>
      </c>
      <c r="I11" s="117">
        <f t="shared" si="1"/>
        <v>-0.1310344827586207</v>
      </c>
      <c r="J11" s="118">
        <v>2900</v>
      </c>
      <c r="K11" s="115">
        <v>3000</v>
      </c>
      <c r="L11" s="116">
        <f>MARS!$I$45</f>
        <v>2700</v>
      </c>
      <c r="M11" s="117">
        <f t="shared" si="2"/>
        <v>-6.8965517241379309E-2</v>
      </c>
      <c r="N11" s="118">
        <v>2900</v>
      </c>
      <c r="O11" s="115">
        <v>3000</v>
      </c>
      <c r="P11" s="116">
        <f>AVRIL!$I$38</f>
        <v>2270</v>
      </c>
      <c r="Q11" s="117">
        <f t="shared" si="3"/>
        <v>-0.21724137931034482</v>
      </c>
      <c r="R11" s="118">
        <v>2900</v>
      </c>
      <c r="S11" s="115">
        <v>3000</v>
      </c>
      <c r="T11" s="116">
        <f>MAI!$I$38</f>
        <v>2850</v>
      </c>
      <c r="U11" s="117">
        <f t="shared" si="4"/>
        <v>-1.7241379310344827E-2</v>
      </c>
      <c r="V11" s="118">
        <v>2900</v>
      </c>
      <c r="W11" s="115">
        <v>3000</v>
      </c>
      <c r="X11" s="116">
        <f>JUIN!$I$38</f>
        <v>2620</v>
      </c>
      <c r="Y11" s="117">
        <f t="shared" si="5"/>
        <v>-9.6551724137931033E-2</v>
      </c>
    </row>
    <row r="12" spans="1:42" s="124" customFormat="1" ht="13.5" thickBot="1" x14ac:dyDescent="0.25">
      <c r="A12" s="119" t="s">
        <v>63</v>
      </c>
      <c r="B12" s="120">
        <f>SUM(B5:B11)</f>
        <v>61200</v>
      </c>
      <c r="C12" s="121">
        <f>SUM(C5:C11)</f>
        <v>63500</v>
      </c>
      <c r="D12" s="122">
        <f>SUM(D5:D11)</f>
        <v>61590</v>
      </c>
      <c r="E12" s="123">
        <f t="shared" si="0"/>
        <v>6.372549019607843E-3</v>
      </c>
      <c r="F12" s="120">
        <f>SUM(F5:F11)</f>
        <v>61200</v>
      </c>
      <c r="G12" s="121">
        <f>SUM(G5:G11)</f>
        <v>63500</v>
      </c>
      <c r="H12" s="122">
        <f>SUM(H5:H11)</f>
        <v>55520</v>
      </c>
      <c r="I12" s="123">
        <f t="shared" si="1"/>
        <v>-9.2810457516339873E-2</v>
      </c>
      <c r="J12" s="120">
        <f>SUM(J5:J11)</f>
        <v>61200</v>
      </c>
      <c r="K12" s="121">
        <f>SUM(K5:K11)</f>
        <v>63500</v>
      </c>
      <c r="L12" s="122">
        <f>SUM(L5:L11)</f>
        <v>60650</v>
      </c>
      <c r="M12" s="123">
        <f t="shared" si="2"/>
        <v>-8.9869281045751627E-3</v>
      </c>
      <c r="N12" s="120">
        <f>SUM(N5:N11)</f>
        <v>61200</v>
      </c>
      <c r="O12" s="121">
        <f>SUM(O5:O11)</f>
        <v>63500</v>
      </c>
      <c r="P12" s="122">
        <f>SUM(P5:P11)</f>
        <v>50470</v>
      </c>
      <c r="Q12" s="123">
        <f t="shared" si="3"/>
        <v>-0.1753267973856209</v>
      </c>
      <c r="R12" s="120">
        <f>SUM(R5:R11)</f>
        <v>61200</v>
      </c>
      <c r="S12" s="121">
        <f>SUM(S5:S11)</f>
        <v>63500</v>
      </c>
      <c r="T12" s="122">
        <f>SUM(T5:T11)</f>
        <v>63820</v>
      </c>
      <c r="U12" s="123">
        <f t="shared" si="4"/>
        <v>4.281045751633987E-2</v>
      </c>
      <c r="V12" s="120">
        <f>SUM(V5:V11)</f>
        <v>61200</v>
      </c>
      <c r="W12" s="121">
        <f>SUM(W5:W11)</f>
        <v>63500</v>
      </c>
      <c r="X12" s="122">
        <f>SUM(X5:X11)</f>
        <v>57400</v>
      </c>
      <c r="Y12" s="123">
        <f t="shared" si="5"/>
        <v>-6.2091503267973858E-2</v>
      </c>
      <c r="AD12" s="125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</row>
    <row r="13" spans="1:42" ht="15.75" thickBot="1" x14ac:dyDescent="0.3"/>
    <row r="14" spans="1:42" ht="15.75" thickBot="1" x14ac:dyDescent="0.3">
      <c r="A14" s="86" t="s">
        <v>52</v>
      </c>
      <c r="B14" s="302" t="s">
        <v>46</v>
      </c>
      <c r="C14" s="303"/>
      <c r="D14" s="303"/>
      <c r="E14" s="304"/>
      <c r="F14" s="302" t="s">
        <v>54</v>
      </c>
      <c r="G14" s="303"/>
      <c r="H14" s="303"/>
      <c r="I14" s="304"/>
      <c r="J14" s="302" t="s">
        <v>48</v>
      </c>
      <c r="K14" s="303"/>
      <c r="L14" s="303"/>
      <c r="M14" s="304"/>
      <c r="N14" s="302" t="s">
        <v>49</v>
      </c>
      <c r="O14" s="303"/>
      <c r="P14" s="303"/>
      <c r="Q14" s="304"/>
      <c r="R14" s="302" t="s">
        <v>50</v>
      </c>
      <c r="S14" s="303"/>
      <c r="T14" s="303"/>
      <c r="U14" s="304"/>
      <c r="V14" s="302" t="s">
        <v>55</v>
      </c>
      <c r="W14" s="303"/>
      <c r="X14" s="303"/>
      <c r="Y14" s="304"/>
      <c r="Z14" s="302" t="s">
        <v>36</v>
      </c>
      <c r="AA14" s="303"/>
      <c r="AB14" s="303"/>
      <c r="AC14" s="304"/>
    </row>
    <row r="15" spans="1:42" x14ac:dyDescent="0.25">
      <c r="A15" s="89" t="s">
        <v>44</v>
      </c>
      <c r="B15" s="305">
        <f>JUILLET!A41</f>
        <v>27</v>
      </c>
      <c r="C15" s="306"/>
      <c r="D15" s="306"/>
      <c r="E15" s="307"/>
      <c r="F15" s="305">
        <f>AOUT!A48</f>
        <v>26</v>
      </c>
      <c r="G15" s="306"/>
      <c r="H15" s="306"/>
      <c r="I15" s="307"/>
      <c r="J15" s="305">
        <f>SEPTEMBRE!A41</f>
        <v>26</v>
      </c>
      <c r="K15" s="306"/>
      <c r="L15" s="306"/>
      <c r="M15" s="307"/>
      <c r="N15" s="305">
        <f>OCTOBRE!A41</f>
        <v>27</v>
      </c>
      <c r="O15" s="306"/>
      <c r="P15" s="306"/>
      <c r="Q15" s="307"/>
      <c r="R15" s="305">
        <f>NOVEMBRE!A48</f>
        <v>25</v>
      </c>
      <c r="S15" s="306"/>
      <c r="T15" s="306"/>
      <c r="U15" s="307"/>
      <c r="V15" s="305">
        <f>DECEMBRE!A41</f>
        <v>27</v>
      </c>
      <c r="W15" s="306"/>
      <c r="X15" s="306"/>
      <c r="Y15" s="307"/>
      <c r="Z15" s="305">
        <f>SUM(B15:Y15,B2:Y2)</f>
        <v>309</v>
      </c>
      <c r="AA15" s="306"/>
      <c r="AB15" s="306"/>
      <c r="AC15" s="307"/>
    </row>
    <row r="16" spans="1:42" ht="15.75" thickBot="1" x14ac:dyDescent="0.3">
      <c r="A16" s="90" t="s">
        <v>64</v>
      </c>
      <c r="B16" s="308">
        <v>28</v>
      </c>
      <c r="C16" s="309"/>
      <c r="D16" s="309"/>
      <c r="E16" s="310"/>
      <c r="F16" s="308">
        <v>27</v>
      </c>
      <c r="G16" s="309"/>
      <c r="H16" s="309"/>
      <c r="I16" s="310"/>
      <c r="J16" s="308">
        <v>27</v>
      </c>
      <c r="K16" s="309"/>
      <c r="L16" s="309"/>
      <c r="M16" s="310"/>
      <c r="N16" s="308">
        <v>26</v>
      </c>
      <c r="O16" s="309"/>
      <c r="P16" s="309"/>
      <c r="Q16" s="310"/>
      <c r="R16" s="308">
        <v>26</v>
      </c>
      <c r="S16" s="309"/>
      <c r="T16" s="309"/>
      <c r="U16" s="310"/>
      <c r="V16" s="308">
        <v>26</v>
      </c>
      <c r="W16" s="309"/>
      <c r="X16" s="309"/>
      <c r="Y16" s="310"/>
      <c r="Z16" s="308">
        <f>SUM(B16:Y16,B3:Y3)</f>
        <v>311</v>
      </c>
      <c r="AA16" s="309"/>
      <c r="AB16" s="309"/>
      <c r="AC16" s="310"/>
    </row>
    <row r="17" spans="1:31" ht="15.75" thickBot="1" x14ac:dyDescent="0.3">
      <c r="A17" s="93"/>
      <c r="B17" s="94" t="s">
        <v>64</v>
      </c>
      <c r="C17" s="95" t="s">
        <v>79</v>
      </c>
      <c r="D17" s="96" t="s">
        <v>65</v>
      </c>
      <c r="E17" s="97" t="s">
        <v>66</v>
      </c>
      <c r="F17" s="94" t="s">
        <v>64</v>
      </c>
      <c r="G17" s="95" t="s">
        <v>79</v>
      </c>
      <c r="H17" s="96" t="s">
        <v>65</v>
      </c>
      <c r="I17" s="97" t="s">
        <v>66</v>
      </c>
      <c r="J17" s="94" t="s">
        <v>64</v>
      </c>
      <c r="K17" s="95" t="s">
        <v>79</v>
      </c>
      <c r="L17" s="96" t="s">
        <v>65</v>
      </c>
      <c r="M17" s="97" t="s">
        <v>66</v>
      </c>
      <c r="N17" s="94" t="s">
        <v>64</v>
      </c>
      <c r="O17" s="95" t="s">
        <v>79</v>
      </c>
      <c r="P17" s="96" t="s">
        <v>65</v>
      </c>
      <c r="Q17" s="97" t="s">
        <v>66</v>
      </c>
      <c r="R17" s="94" t="s">
        <v>64</v>
      </c>
      <c r="S17" s="95" t="s">
        <v>79</v>
      </c>
      <c r="T17" s="96" t="s">
        <v>65</v>
      </c>
      <c r="U17" s="97" t="s">
        <v>66</v>
      </c>
      <c r="V17" s="94" t="s">
        <v>64</v>
      </c>
      <c r="W17" s="95" t="s">
        <v>79</v>
      </c>
      <c r="X17" s="96" t="s">
        <v>65</v>
      </c>
      <c r="Y17" s="97" t="s">
        <v>66</v>
      </c>
      <c r="Z17" s="94" t="s">
        <v>64</v>
      </c>
      <c r="AA17" s="95" t="s">
        <v>79</v>
      </c>
      <c r="AB17" s="96" t="s">
        <v>65</v>
      </c>
      <c r="AC17" s="97" t="s">
        <v>66</v>
      </c>
      <c r="AE17" s="82" t="s">
        <v>25</v>
      </c>
    </row>
    <row r="18" spans="1:31" x14ac:dyDescent="0.25">
      <c r="A18" s="98" t="s">
        <v>56</v>
      </c>
      <c r="B18" s="103">
        <v>38000</v>
      </c>
      <c r="C18" s="100">
        <v>38500</v>
      </c>
      <c r="D18" s="101">
        <f>JUILLET!$C$38</f>
        <v>36800</v>
      </c>
      <c r="E18" s="102">
        <f>(D18-B18)/B18</f>
        <v>-3.1578947368421054E-2</v>
      </c>
      <c r="F18" s="103">
        <v>38000</v>
      </c>
      <c r="G18" s="100">
        <v>38500</v>
      </c>
      <c r="H18" s="101">
        <f>AOUT!$C$45</f>
        <v>36700</v>
      </c>
      <c r="I18" s="102">
        <f>(H18-F18)/F18</f>
        <v>-3.4210526315789476E-2</v>
      </c>
      <c r="J18" s="103">
        <v>38000</v>
      </c>
      <c r="K18" s="100">
        <v>38500</v>
      </c>
      <c r="L18" s="101">
        <f>SEPTEMBRE!$C$38</f>
        <v>35400</v>
      </c>
      <c r="M18" s="102">
        <f t="shared" ref="M18:M25" si="6">(L18-J18)/J18</f>
        <v>-6.8421052631578952E-2</v>
      </c>
      <c r="N18" s="103">
        <v>38000</v>
      </c>
      <c r="O18" s="100">
        <v>38500</v>
      </c>
      <c r="P18" s="101">
        <f>OCTOBRE!$C$38</f>
        <v>37300</v>
      </c>
      <c r="Q18" s="102">
        <f>(P18-N18)/N18</f>
        <v>-1.8421052631578946E-2</v>
      </c>
      <c r="R18" s="103">
        <v>38000</v>
      </c>
      <c r="S18" s="100">
        <v>38500</v>
      </c>
      <c r="T18" s="101">
        <f>NOVEMBRE!$C$45</f>
        <v>35200</v>
      </c>
      <c r="U18" s="102">
        <f>(T18-R18)/R18</f>
        <v>-7.3684210526315783E-2</v>
      </c>
      <c r="V18" s="103">
        <v>38000</v>
      </c>
      <c r="W18" s="100">
        <v>38500</v>
      </c>
      <c r="X18" s="101">
        <f>DECEMBRE!$C$38</f>
        <v>36600</v>
      </c>
      <c r="Y18" s="102">
        <f>(X18-V18)/V18</f>
        <v>-3.6842105263157891E-2</v>
      </c>
      <c r="Z18" s="103">
        <f t="shared" ref="Z18:AB24" si="7">V18+R18+N18+J18+F18+B18+V5+R5+N5+J5+F5+B5</f>
        <v>456000</v>
      </c>
      <c r="AA18" s="100">
        <f t="shared" si="7"/>
        <v>462000</v>
      </c>
      <c r="AB18" s="101">
        <f t="shared" si="7"/>
        <v>427200</v>
      </c>
      <c r="AC18" s="102">
        <f>(AB18-Z18)/Z18</f>
        <v>-6.3157894736842107E-2</v>
      </c>
      <c r="AE18" s="85">
        <f t="shared" ref="AE18:AE24" si="8">AB18/$AB$25</f>
        <v>0.59829418931977651</v>
      </c>
    </row>
    <row r="19" spans="1:31" x14ac:dyDescent="0.25">
      <c r="A19" s="107" t="s">
        <v>57</v>
      </c>
      <c r="B19" s="112">
        <v>6000</v>
      </c>
      <c r="C19" s="109">
        <v>6500</v>
      </c>
      <c r="D19" s="110">
        <f>JUILLET!$D$38</f>
        <v>5250</v>
      </c>
      <c r="E19" s="111">
        <f t="shared" ref="E19:E25" si="9">(D19-B19)/B19</f>
        <v>-0.125</v>
      </c>
      <c r="F19" s="112">
        <v>6000</v>
      </c>
      <c r="G19" s="109">
        <v>6500</v>
      </c>
      <c r="H19" s="110">
        <f>AOUT!$D$45</f>
        <v>5400</v>
      </c>
      <c r="I19" s="111">
        <f t="shared" ref="I19:I25" si="10">(H19-F19)/F19</f>
        <v>-0.1</v>
      </c>
      <c r="J19" s="112">
        <v>6000</v>
      </c>
      <c r="K19" s="109">
        <v>6500</v>
      </c>
      <c r="L19" s="110">
        <f>SEPTEMBRE!$D$38</f>
        <v>5050</v>
      </c>
      <c r="M19" s="111">
        <f t="shared" si="6"/>
        <v>-0.15833333333333333</v>
      </c>
      <c r="N19" s="112">
        <v>6000</v>
      </c>
      <c r="O19" s="109">
        <v>6500</v>
      </c>
      <c r="P19" s="110">
        <f>OCTOBRE!$D$38</f>
        <v>5400</v>
      </c>
      <c r="Q19" s="111">
        <f t="shared" ref="Q19:Q25" si="11">(P19-N19)/N19</f>
        <v>-0.1</v>
      </c>
      <c r="R19" s="112">
        <v>6000</v>
      </c>
      <c r="S19" s="109">
        <v>6500</v>
      </c>
      <c r="T19" s="110">
        <f>NOVEMBRE!$D$45</f>
        <v>5150</v>
      </c>
      <c r="U19" s="111">
        <f t="shared" ref="U19:U25" si="12">(T19-R19)/R19</f>
        <v>-0.14166666666666666</v>
      </c>
      <c r="V19" s="112">
        <v>6000</v>
      </c>
      <c r="W19" s="109">
        <v>6500</v>
      </c>
      <c r="X19" s="110">
        <f>DECEMBRE!$D$38</f>
        <v>5200</v>
      </c>
      <c r="Y19" s="111">
        <f t="shared" ref="Y19:Y25" si="13">(X19-V19)/V19</f>
        <v>-0.13333333333333333</v>
      </c>
      <c r="Z19" s="112">
        <f t="shared" si="7"/>
        <v>72000</v>
      </c>
      <c r="AA19" s="109">
        <f t="shared" si="7"/>
        <v>78000</v>
      </c>
      <c r="AB19" s="110">
        <f t="shared" si="7"/>
        <v>61700</v>
      </c>
      <c r="AC19" s="111">
        <f t="shared" ref="AC19:AC25" si="14">(AB19-Z19)/Z19</f>
        <v>-0.14305555555555555</v>
      </c>
      <c r="AE19" s="85">
        <f t="shared" si="8"/>
        <v>8.641093511477109E-2</v>
      </c>
    </row>
    <row r="20" spans="1:31" x14ac:dyDescent="0.25">
      <c r="A20" s="107" t="s">
        <v>58</v>
      </c>
      <c r="B20" s="112">
        <v>5000</v>
      </c>
      <c r="C20" s="109">
        <v>5500</v>
      </c>
      <c r="D20" s="110">
        <f>JUILLET!$E$38</f>
        <v>4720</v>
      </c>
      <c r="E20" s="111">
        <f t="shared" si="9"/>
        <v>-5.6000000000000001E-2</v>
      </c>
      <c r="F20" s="112">
        <v>5000</v>
      </c>
      <c r="G20" s="109">
        <v>5500</v>
      </c>
      <c r="H20" s="110">
        <f>AOUT!$E$45</f>
        <v>5150</v>
      </c>
      <c r="I20" s="111">
        <f t="shared" si="10"/>
        <v>0.03</v>
      </c>
      <c r="J20" s="112">
        <v>5000</v>
      </c>
      <c r="K20" s="109">
        <v>5500</v>
      </c>
      <c r="L20" s="110">
        <f>SEPTEMBRE!$E$38</f>
        <v>4530</v>
      </c>
      <c r="M20" s="111">
        <f t="shared" si="6"/>
        <v>-9.4E-2</v>
      </c>
      <c r="N20" s="112">
        <v>5000</v>
      </c>
      <c r="O20" s="109">
        <v>5500</v>
      </c>
      <c r="P20" s="110">
        <f>OCTOBRE!$E$38</f>
        <v>4920</v>
      </c>
      <c r="Q20" s="111">
        <f t="shared" si="11"/>
        <v>-1.6E-2</v>
      </c>
      <c r="R20" s="112">
        <v>5000</v>
      </c>
      <c r="S20" s="109">
        <v>5500</v>
      </c>
      <c r="T20" s="110">
        <f>NOVEMBRE!$E$45</f>
        <v>4850</v>
      </c>
      <c r="U20" s="111">
        <f t="shared" si="12"/>
        <v>-0.03</v>
      </c>
      <c r="V20" s="112">
        <v>5000</v>
      </c>
      <c r="W20" s="109">
        <v>5500</v>
      </c>
      <c r="X20" s="110">
        <f>DECEMBRE!$E$38</f>
        <v>4660</v>
      </c>
      <c r="Y20" s="111">
        <f t="shared" si="13"/>
        <v>-6.8000000000000005E-2</v>
      </c>
      <c r="Z20" s="112">
        <f t="shared" si="7"/>
        <v>60000</v>
      </c>
      <c r="AA20" s="109">
        <f t="shared" si="7"/>
        <v>66000</v>
      </c>
      <c r="AB20" s="110">
        <f t="shared" si="7"/>
        <v>56510</v>
      </c>
      <c r="AC20" s="111">
        <f t="shared" si="14"/>
        <v>-5.8166666666666665E-2</v>
      </c>
      <c r="AE20" s="85">
        <f t="shared" si="8"/>
        <v>7.9142332955197958E-2</v>
      </c>
    </row>
    <row r="21" spans="1:31" x14ac:dyDescent="0.25">
      <c r="A21" s="107" t="s">
        <v>59</v>
      </c>
      <c r="B21" s="112">
        <v>5000</v>
      </c>
      <c r="C21" s="109">
        <v>5500</v>
      </c>
      <c r="D21" s="110">
        <f>JUILLET!$F$38</f>
        <v>6750</v>
      </c>
      <c r="E21" s="111">
        <f t="shared" si="9"/>
        <v>0.35</v>
      </c>
      <c r="F21" s="112">
        <v>5000</v>
      </c>
      <c r="G21" s="109">
        <v>5500</v>
      </c>
      <c r="H21" s="110">
        <f>AOUT!$F$45</f>
        <v>6000</v>
      </c>
      <c r="I21" s="111">
        <f t="shared" si="10"/>
        <v>0.2</v>
      </c>
      <c r="J21" s="112">
        <v>5000</v>
      </c>
      <c r="K21" s="109">
        <v>5500</v>
      </c>
      <c r="L21" s="110">
        <f>SEPTEMBRE!$F$38</f>
        <v>6350</v>
      </c>
      <c r="M21" s="111">
        <f t="shared" si="6"/>
        <v>0.27</v>
      </c>
      <c r="N21" s="112">
        <v>5000</v>
      </c>
      <c r="O21" s="109">
        <v>5500</v>
      </c>
      <c r="P21" s="110">
        <f>OCTOBRE!$F$38</f>
        <v>6650</v>
      </c>
      <c r="Q21" s="111">
        <f t="shared" si="11"/>
        <v>0.33</v>
      </c>
      <c r="R21" s="112">
        <v>5000</v>
      </c>
      <c r="S21" s="109">
        <v>5500</v>
      </c>
      <c r="T21" s="110">
        <f>NOVEMBRE!$F$45</f>
        <v>5850</v>
      </c>
      <c r="U21" s="111">
        <f t="shared" si="12"/>
        <v>0.17</v>
      </c>
      <c r="V21" s="112">
        <v>5000</v>
      </c>
      <c r="W21" s="109">
        <v>5500</v>
      </c>
      <c r="X21" s="110">
        <f>DECEMBRE!$F$38</f>
        <v>6650</v>
      </c>
      <c r="Y21" s="111">
        <f t="shared" si="13"/>
        <v>0.33</v>
      </c>
      <c r="Z21" s="112">
        <f t="shared" si="7"/>
        <v>60000</v>
      </c>
      <c r="AA21" s="109">
        <f t="shared" si="7"/>
        <v>66000</v>
      </c>
      <c r="AB21" s="110">
        <f t="shared" si="7"/>
        <v>74700</v>
      </c>
      <c r="AC21" s="111">
        <f t="shared" si="14"/>
        <v>0.245</v>
      </c>
      <c r="AE21" s="85">
        <f t="shared" si="8"/>
        <v>0.10461745304819126</v>
      </c>
    </row>
    <row r="22" spans="1:31" x14ac:dyDescent="0.25">
      <c r="A22" s="107" t="s">
        <v>60</v>
      </c>
      <c r="B22" s="112">
        <v>1500</v>
      </c>
      <c r="C22" s="109">
        <v>2000</v>
      </c>
      <c r="D22" s="110">
        <f>JUILLET!$G$38</f>
        <v>2350</v>
      </c>
      <c r="E22" s="111">
        <f t="shared" si="9"/>
        <v>0.56666666666666665</v>
      </c>
      <c r="F22" s="112">
        <v>1500</v>
      </c>
      <c r="G22" s="109">
        <v>2000</v>
      </c>
      <c r="H22" s="110">
        <f>AOUT!$G$45</f>
        <v>2550</v>
      </c>
      <c r="I22" s="111">
        <f t="shared" si="10"/>
        <v>0.7</v>
      </c>
      <c r="J22" s="112">
        <v>1500</v>
      </c>
      <c r="K22" s="109">
        <v>2000</v>
      </c>
      <c r="L22" s="110">
        <f>SEPTEMBRE!$G$38</f>
        <v>2300</v>
      </c>
      <c r="M22" s="111">
        <f t="shared" si="6"/>
        <v>0.53333333333333333</v>
      </c>
      <c r="N22" s="112">
        <v>1500</v>
      </c>
      <c r="O22" s="109">
        <v>2000</v>
      </c>
      <c r="P22" s="110">
        <f>OCTOBRE!$G$38</f>
        <v>2450</v>
      </c>
      <c r="Q22" s="111">
        <f t="shared" si="11"/>
        <v>0.6333333333333333</v>
      </c>
      <c r="R22" s="112">
        <v>1500</v>
      </c>
      <c r="S22" s="109">
        <v>2000</v>
      </c>
      <c r="T22" s="110">
        <f>NOVEMBRE!$G$45</f>
        <v>2400</v>
      </c>
      <c r="U22" s="111">
        <f t="shared" si="12"/>
        <v>0.6</v>
      </c>
      <c r="V22" s="112">
        <v>1500</v>
      </c>
      <c r="W22" s="109">
        <v>2000</v>
      </c>
      <c r="X22" s="110">
        <f>DECEMBRE!$G$38</f>
        <v>2340</v>
      </c>
      <c r="Y22" s="111">
        <f t="shared" si="13"/>
        <v>0.56000000000000005</v>
      </c>
      <c r="Z22" s="112">
        <f t="shared" si="7"/>
        <v>18000</v>
      </c>
      <c r="AA22" s="109">
        <f t="shared" si="7"/>
        <v>24000</v>
      </c>
      <c r="AB22" s="110">
        <f t="shared" si="7"/>
        <v>28240</v>
      </c>
      <c r="AC22" s="111">
        <f t="shared" si="14"/>
        <v>0.56888888888888889</v>
      </c>
      <c r="AE22" s="85">
        <f t="shared" si="8"/>
        <v>3.955015895690657E-2</v>
      </c>
    </row>
    <row r="23" spans="1:31" x14ac:dyDescent="0.25">
      <c r="A23" s="107" t="s">
        <v>61</v>
      </c>
      <c r="B23" s="112">
        <v>2800</v>
      </c>
      <c r="C23" s="109">
        <v>2500</v>
      </c>
      <c r="D23" s="110">
        <f>JUILLET!$H$38</f>
        <v>2900</v>
      </c>
      <c r="E23" s="111">
        <f t="shared" si="9"/>
        <v>3.5714285714285712E-2</v>
      </c>
      <c r="F23" s="112">
        <v>2800</v>
      </c>
      <c r="G23" s="109">
        <v>2500</v>
      </c>
      <c r="H23" s="110">
        <f>AOUT!$H$45</f>
        <v>2900</v>
      </c>
      <c r="I23" s="111">
        <f t="shared" si="10"/>
        <v>3.5714285714285712E-2</v>
      </c>
      <c r="J23" s="112">
        <v>2800</v>
      </c>
      <c r="K23" s="109">
        <v>2500</v>
      </c>
      <c r="L23" s="110">
        <f>SEPTEMBRE!$H$38</f>
        <v>2750</v>
      </c>
      <c r="M23" s="111">
        <f t="shared" si="6"/>
        <v>-1.7857142857142856E-2</v>
      </c>
      <c r="N23" s="112">
        <v>2800</v>
      </c>
      <c r="O23" s="109">
        <v>2500</v>
      </c>
      <c r="P23" s="110">
        <f>OCTOBRE!$H$38</f>
        <v>2980</v>
      </c>
      <c r="Q23" s="111">
        <f t="shared" si="11"/>
        <v>6.4285714285714279E-2</v>
      </c>
      <c r="R23" s="112">
        <v>2800</v>
      </c>
      <c r="S23" s="109">
        <v>2500</v>
      </c>
      <c r="T23" s="110">
        <f>NOVEMBRE!$H$45</f>
        <v>2720</v>
      </c>
      <c r="U23" s="111">
        <f t="shared" si="12"/>
        <v>-2.8571428571428571E-2</v>
      </c>
      <c r="V23" s="112">
        <v>2800</v>
      </c>
      <c r="W23" s="109">
        <v>2500</v>
      </c>
      <c r="X23" s="110">
        <f>DECEMBRE!$H$38</f>
        <v>2830</v>
      </c>
      <c r="Y23" s="111">
        <f t="shared" si="13"/>
        <v>1.0714285714285714E-2</v>
      </c>
      <c r="Z23" s="112">
        <f t="shared" si="7"/>
        <v>33600</v>
      </c>
      <c r="AA23" s="109">
        <f t="shared" si="7"/>
        <v>30000</v>
      </c>
      <c r="AB23" s="110">
        <f t="shared" si="7"/>
        <v>33320</v>
      </c>
      <c r="AC23" s="111">
        <f t="shared" si="14"/>
        <v>-8.3333333333333332E-3</v>
      </c>
      <c r="AE23" s="85">
        <f t="shared" si="8"/>
        <v>4.6664705964735376E-2</v>
      </c>
    </row>
    <row r="24" spans="1:31" ht="15.75" thickBot="1" x14ac:dyDescent="0.3">
      <c r="A24" s="113" t="s">
        <v>62</v>
      </c>
      <c r="B24" s="118">
        <v>2900</v>
      </c>
      <c r="C24" s="115">
        <v>3000</v>
      </c>
      <c r="D24" s="116">
        <f>JUILLET!$I$38</f>
        <v>2820</v>
      </c>
      <c r="E24" s="117">
        <f t="shared" si="9"/>
        <v>-2.7586206896551724E-2</v>
      </c>
      <c r="F24" s="118">
        <v>2900</v>
      </c>
      <c r="G24" s="115">
        <v>3000</v>
      </c>
      <c r="H24" s="116">
        <f>AOUT!$I$45</f>
        <v>2750</v>
      </c>
      <c r="I24" s="117">
        <f t="shared" si="10"/>
        <v>-5.1724137931034482E-2</v>
      </c>
      <c r="J24" s="118">
        <v>2900</v>
      </c>
      <c r="K24" s="115">
        <v>3000</v>
      </c>
      <c r="L24" s="116">
        <f>SEPTEMBRE!$I$38</f>
        <v>2720</v>
      </c>
      <c r="M24" s="117">
        <f t="shared" si="6"/>
        <v>-6.2068965517241378E-2</v>
      </c>
      <c r="N24" s="118">
        <v>2900</v>
      </c>
      <c r="O24" s="115">
        <v>3000</v>
      </c>
      <c r="P24" s="116">
        <f>OCTOBRE!$I$38</f>
        <v>2870</v>
      </c>
      <c r="Q24" s="117">
        <f t="shared" si="11"/>
        <v>-1.0344827586206896E-2</v>
      </c>
      <c r="R24" s="118">
        <v>2900</v>
      </c>
      <c r="S24" s="115">
        <v>3000</v>
      </c>
      <c r="T24" s="116">
        <f>NOVEMBRE!$I$45</f>
        <v>2600</v>
      </c>
      <c r="U24" s="117">
        <f t="shared" si="12"/>
        <v>-0.10344827586206896</v>
      </c>
      <c r="V24" s="118">
        <v>2900</v>
      </c>
      <c r="W24" s="115">
        <v>3000</v>
      </c>
      <c r="X24" s="116">
        <f>DECEMBRE!$I$38</f>
        <v>2820</v>
      </c>
      <c r="Y24" s="117">
        <f t="shared" si="13"/>
        <v>-2.7586206896551724E-2</v>
      </c>
      <c r="Z24" s="118">
        <f t="shared" si="7"/>
        <v>34800</v>
      </c>
      <c r="AA24" s="115">
        <f t="shared" si="7"/>
        <v>36000</v>
      </c>
      <c r="AB24" s="116">
        <f t="shared" si="7"/>
        <v>32360</v>
      </c>
      <c r="AC24" s="117">
        <f t="shared" si="14"/>
        <v>-7.0114942528735638E-2</v>
      </c>
      <c r="AE24" s="85">
        <f t="shared" si="8"/>
        <v>4.5320224640421271E-2</v>
      </c>
    </row>
    <row r="25" spans="1:31" ht="15.75" thickBot="1" x14ac:dyDescent="0.3">
      <c r="A25" s="119" t="s">
        <v>63</v>
      </c>
      <c r="B25" s="120">
        <f>SUM(B18:B24)</f>
        <v>61200</v>
      </c>
      <c r="C25" s="121">
        <f>SUM(C18:C24)</f>
        <v>63500</v>
      </c>
      <c r="D25" s="122">
        <f>SUM(D18:D24)</f>
        <v>61590</v>
      </c>
      <c r="E25" s="123">
        <f t="shared" si="9"/>
        <v>6.372549019607843E-3</v>
      </c>
      <c r="F25" s="120">
        <f>SUM(F18:F24)</f>
        <v>61200</v>
      </c>
      <c r="G25" s="121">
        <f>SUM(G18:G24)</f>
        <v>63500</v>
      </c>
      <c r="H25" s="122">
        <f>SUM(H18:H24)</f>
        <v>61450</v>
      </c>
      <c r="I25" s="123">
        <f t="shared" si="10"/>
        <v>4.0849673202614381E-3</v>
      </c>
      <c r="J25" s="120">
        <f>SUM(J18:J24)</f>
        <v>61200</v>
      </c>
      <c r="K25" s="121">
        <f>SUM(K18:K24)</f>
        <v>63500</v>
      </c>
      <c r="L25" s="122">
        <f>SUM(L18:L24)</f>
        <v>59100</v>
      </c>
      <c r="M25" s="123">
        <f t="shared" si="6"/>
        <v>-3.4313725490196081E-2</v>
      </c>
      <c r="N25" s="120">
        <f>SUM(N18:N24)</f>
        <v>61200</v>
      </c>
      <c r="O25" s="121">
        <f>SUM(O18:O24)</f>
        <v>63500</v>
      </c>
      <c r="P25" s="122">
        <f>SUM(P18:P24)</f>
        <v>62570</v>
      </c>
      <c r="Q25" s="123">
        <f t="shared" si="11"/>
        <v>2.238562091503268E-2</v>
      </c>
      <c r="R25" s="120">
        <f>SUM(R18:R24)</f>
        <v>61200</v>
      </c>
      <c r="S25" s="121">
        <f>SUM(S18:S24)</f>
        <v>63500</v>
      </c>
      <c r="T25" s="122">
        <f>SUM(T18:T24)</f>
        <v>58770</v>
      </c>
      <c r="U25" s="123">
        <f t="shared" si="12"/>
        <v>-3.9705882352941174E-2</v>
      </c>
      <c r="V25" s="120">
        <f>SUM(V18:V24)</f>
        <v>61200</v>
      </c>
      <c r="W25" s="121">
        <f>SUM(W18:W24)</f>
        <v>63500</v>
      </c>
      <c r="X25" s="122">
        <f>SUM(X18:X24)</f>
        <v>61100</v>
      </c>
      <c r="Y25" s="123">
        <f t="shared" si="13"/>
        <v>-1.6339869281045752E-3</v>
      </c>
      <c r="Z25" s="120">
        <f>SUM(Z18:Z24)</f>
        <v>734400</v>
      </c>
      <c r="AA25" s="121">
        <f>SUM(AA18:AA24)</f>
        <v>762000</v>
      </c>
      <c r="AB25" s="122">
        <f>SUM(AB18:AB24)</f>
        <v>714030</v>
      </c>
      <c r="AC25" s="123">
        <f t="shared" si="14"/>
        <v>-2.7736928104575162E-2</v>
      </c>
    </row>
  </sheetData>
  <sheetProtection sheet="1" formatCells="0" formatColumns="0" formatRows="0" insertColumns="0" insertRows="0" insertHyperlinks="0" deleteColumns="0" deleteRows="0" selectLockedCells="1" sort="0" autoFilter="0" pivotTables="0"/>
  <mergeCells count="39">
    <mergeCell ref="R3:U3"/>
    <mergeCell ref="V3:Y3"/>
    <mergeCell ref="Z15:AC15"/>
    <mergeCell ref="Z14:AC14"/>
    <mergeCell ref="Z16:AC16"/>
    <mergeCell ref="R16:U16"/>
    <mergeCell ref="V14:Y14"/>
    <mergeCell ref="V15:Y15"/>
    <mergeCell ref="V16:Y16"/>
    <mergeCell ref="R15:U15"/>
    <mergeCell ref="F2:I2"/>
    <mergeCell ref="J2:M2"/>
    <mergeCell ref="F3:I3"/>
    <mergeCell ref="J3:M3"/>
    <mergeCell ref="N3:Q3"/>
    <mergeCell ref="B15:E15"/>
    <mergeCell ref="F15:I15"/>
    <mergeCell ref="J15:M15"/>
    <mergeCell ref="N15:Q15"/>
    <mergeCell ref="B16:E16"/>
    <mergeCell ref="F16:I16"/>
    <mergeCell ref="J16:M16"/>
    <mergeCell ref="N16:Q16"/>
    <mergeCell ref="V1:Y1"/>
    <mergeCell ref="B14:E14"/>
    <mergeCell ref="F14:I14"/>
    <mergeCell ref="J14:M14"/>
    <mergeCell ref="N14:Q14"/>
    <mergeCell ref="R14:U14"/>
    <mergeCell ref="B1:E1"/>
    <mergeCell ref="B2:E2"/>
    <mergeCell ref="B3:E3"/>
    <mergeCell ref="F1:I1"/>
    <mergeCell ref="J1:M1"/>
    <mergeCell ref="N1:Q1"/>
    <mergeCell ref="R1:U1"/>
    <mergeCell ref="N2:Q2"/>
    <mergeCell ref="R2:U2"/>
    <mergeCell ref="V2:Y2"/>
  </mergeCells>
  <conditionalFormatting sqref="E5:E12">
    <cfRule type="cellIs" dxfId="5" priority="43" operator="lessThan">
      <formula>0</formula>
    </cfRule>
    <cfRule type="cellIs" dxfId="4" priority="44" operator="between">
      <formula>0</formula>
      <formula>0.03</formula>
    </cfRule>
    <cfRule type="cellIs" dxfId="3" priority="45" operator="greaterThan">
      <formula>0.03</formula>
    </cfRule>
  </conditionalFormatting>
  <conditionalFormatting sqref="I5:I12 M5:M12 Q5:Q12 U5:U12 Y5:Y12 E18:E25 I18:I25 M18:M25 Q18:Q25 U18:U25 Y18:Y25 AC18:AC25">
    <cfRule type="cellIs" dxfId="2" priority="1" operator="lessThan">
      <formula>0</formula>
    </cfRule>
    <cfRule type="cellIs" dxfId="1" priority="2" operator="between">
      <formula>0</formula>
      <formula>0.03</formula>
    </cfRule>
    <cfRule type="cellIs" dxfId="0" priority="3" operator="greaterThan">
      <formula>0.03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51439-5CC0-4D19-89B6-797D2DA5C439}">
  <dimension ref="A1:T68"/>
  <sheetViews>
    <sheetView workbookViewId="0">
      <selection activeCell="L72" sqref="L72"/>
    </sheetView>
  </sheetViews>
  <sheetFormatPr baseColWidth="10" defaultRowHeight="15" x14ac:dyDescent="0.25"/>
  <cols>
    <col min="1" max="1" width="10.85546875" style="1"/>
    <col min="2" max="2" width="10.85546875" style="2"/>
    <col min="3" max="10" width="10.85546875" style="45"/>
    <col min="12" max="13" width="10.85546875" style="45"/>
    <col min="14" max="14" width="10.85546875" style="49"/>
    <col min="15" max="15" width="10.85546875" style="45"/>
    <col min="16" max="16" width="10.85546875" style="49"/>
    <col min="17" max="18" width="14.5703125" customWidth="1"/>
    <col min="19" max="19" width="14.5703125" style="73" customWidth="1"/>
    <col min="20" max="20" width="58.42578125" customWidth="1"/>
  </cols>
  <sheetData>
    <row r="1" spans="1:20" ht="14.45" customHeight="1" x14ac:dyDescent="0.25">
      <c r="A1" s="258">
        <v>2020</v>
      </c>
      <c r="B1" s="259"/>
      <c r="C1" s="248" t="s">
        <v>8</v>
      </c>
      <c r="D1" s="252" t="s">
        <v>9</v>
      </c>
      <c r="E1" s="252" t="s">
        <v>10</v>
      </c>
      <c r="F1" s="252" t="s">
        <v>11</v>
      </c>
      <c r="G1" s="252" t="s">
        <v>12</v>
      </c>
      <c r="H1" s="252" t="s">
        <v>13</v>
      </c>
      <c r="I1" s="254" t="s">
        <v>14</v>
      </c>
      <c r="J1" s="248" t="s">
        <v>15</v>
      </c>
      <c r="K1" s="256" t="s">
        <v>19</v>
      </c>
      <c r="L1" s="254" t="s">
        <v>20</v>
      </c>
      <c r="M1" s="248" t="s">
        <v>22</v>
      </c>
      <c r="N1" s="246" t="s">
        <v>23</v>
      </c>
      <c r="O1" s="248" t="s">
        <v>24</v>
      </c>
      <c r="P1" s="246" t="s">
        <v>23</v>
      </c>
      <c r="Q1" s="250" t="s">
        <v>16</v>
      </c>
      <c r="R1" s="271" t="s">
        <v>17</v>
      </c>
      <c r="S1" s="246" t="s">
        <v>18</v>
      </c>
      <c r="T1" s="260" t="s">
        <v>34</v>
      </c>
    </row>
    <row r="2" spans="1:20" ht="15.75" thickBot="1" x14ac:dyDescent="0.3">
      <c r="A2" s="262"/>
      <c r="B2" s="263"/>
      <c r="C2" s="249"/>
      <c r="D2" s="253"/>
      <c r="E2" s="253"/>
      <c r="F2" s="253"/>
      <c r="G2" s="253"/>
      <c r="H2" s="253"/>
      <c r="I2" s="255"/>
      <c r="J2" s="249"/>
      <c r="K2" s="257"/>
      <c r="L2" s="255"/>
      <c r="M2" s="249"/>
      <c r="N2" s="247"/>
      <c r="O2" s="249"/>
      <c r="P2" s="247"/>
      <c r="Q2" s="251"/>
      <c r="R2" s="272"/>
      <c r="S2" s="247"/>
      <c r="T2" s="261"/>
    </row>
    <row r="3" spans="1:20" x14ac:dyDescent="0.25">
      <c r="A3" s="8" t="s">
        <v>3</v>
      </c>
      <c r="B3" s="9"/>
      <c r="C3" s="32"/>
      <c r="D3" s="33"/>
      <c r="E3" s="33"/>
      <c r="F3" s="33"/>
      <c r="G3" s="33"/>
      <c r="H3" s="33"/>
      <c r="I3" s="34"/>
      <c r="J3" s="35" t="str">
        <f t="shared" ref="J3:J9" si="0">IF(SUM(C3:I3)=0,"",SUM(C3:I3))</f>
        <v/>
      </c>
      <c r="K3" s="15"/>
      <c r="L3" s="46" t="str">
        <f t="shared" ref="L3:L9" si="1">IF(J3="","",J3/K3)</f>
        <v/>
      </c>
      <c r="M3" s="32"/>
      <c r="N3" s="50" t="str">
        <f t="shared" ref="N3:P9" si="2">IF(J3="","",($J3-M3)/M3)</f>
        <v/>
      </c>
      <c r="O3" s="32"/>
      <c r="P3" s="50" t="str">
        <f t="shared" si="2"/>
        <v/>
      </c>
      <c r="Q3" s="23"/>
      <c r="R3" s="16"/>
      <c r="S3" s="69" t="str">
        <f t="shared" ref="S3:S4" si="3">IF(SUM(Q3:R3)=0,"",SUM(Q3:R3))</f>
        <v/>
      </c>
      <c r="T3" s="27"/>
    </row>
    <row r="4" spans="1:20" x14ac:dyDescent="0.25">
      <c r="A4" s="10" t="s">
        <v>1</v>
      </c>
      <c r="B4" s="11"/>
      <c r="C4" s="36"/>
      <c r="D4" s="37"/>
      <c r="E4" s="37"/>
      <c r="F4" s="37"/>
      <c r="G4" s="37"/>
      <c r="H4" s="37"/>
      <c r="I4" s="38"/>
      <c r="J4" s="39" t="str">
        <f t="shared" si="0"/>
        <v/>
      </c>
      <c r="K4" s="4"/>
      <c r="L4" s="47" t="str">
        <f t="shared" si="1"/>
        <v/>
      </c>
      <c r="M4" s="36"/>
      <c r="N4" s="51" t="str">
        <f t="shared" si="2"/>
        <v/>
      </c>
      <c r="O4" s="36"/>
      <c r="P4" s="51" t="str">
        <f t="shared" si="2"/>
        <v/>
      </c>
      <c r="Q4" s="24"/>
      <c r="R4" s="17"/>
      <c r="S4" s="70" t="str">
        <f t="shared" si="3"/>
        <v/>
      </c>
      <c r="T4" s="28"/>
    </row>
    <row r="5" spans="1:20" x14ac:dyDescent="0.25">
      <c r="A5" s="10" t="s">
        <v>2</v>
      </c>
      <c r="B5" s="12"/>
      <c r="C5" s="36"/>
      <c r="D5" s="37"/>
      <c r="E5" s="37"/>
      <c r="F5" s="37"/>
      <c r="G5" s="37"/>
      <c r="H5" s="37"/>
      <c r="I5" s="38"/>
      <c r="J5" s="39" t="str">
        <f t="shared" si="0"/>
        <v/>
      </c>
      <c r="K5" s="4"/>
      <c r="L5" s="47" t="str">
        <f t="shared" si="1"/>
        <v/>
      </c>
      <c r="M5" s="36"/>
      <c r="N5" s="51" t="str">
        <f t="shared" si="2"/>
        <v/>
      </c>
      <c r="O5" s="36"/>
      <c r="P5" s="51" t="str">
        <f t="shared" si="2"/>
        <v/>
      </c>
      <c r="Q5" s="24"/>
      <c r="R5" s="17"/>
      <c r="S5" s="70" t="str">
        <f>IF(SUM(Q5:R5)=0,"",SUM(Q5:R5))</f>
        <v/>
      </c>
      <c r="T5" s="28"/>
    </row>
    <row r="6" spans="1:20" x14ac:dyDescent="0.25">
      <c r="A6" s="10" t="s">
        <v>4</v>
      </c>
      <c r="B6" s="12"/>
      <c r="C6" s="36"/>
      <c r="D6" s="37"/>
      <c r="E6" s="37"/>
      <c r="F6" s="37"/>
      <c r="G6" s="37"/>
      <c r="H6" s="37"/>
      <c r="I6" s="38"/>
      <c r="J6" s="39" t="str">
        <f t="shared" si="0"/>
        <v/>
      </c>
      <c r="K6" s="4"/>
      <c r="L6" s="47" t="str">
        <f t="shared" si="1"/>
        <v/>
      </c>
      <c r="M6" s="36"/>
      <c r="N6" s="51" t="str">
        <f t="shared" si="2"/>
        <v/>
      </c>
      <c r="O6" s="36"/>
      <c r="P6" s="51" t="str">
        <f t="shared" si="2"/>
        <v/>
      </c>
      <c r="Q6" s="24"/>
      <c r="R6" s="17"/>
      <c r="S6" s="70" t="str">
        <f t="shared" ref="S6:S11" si="4">IF(SUM(Q6:R6)=0,"",SUM(Q6:R6))</f>
        <v/>
      </c>
      <c r="T6" s="28"/>
    </row>
    <row r="7" spans="1:20" x14ac:dyDescent="0.25">
      <c r="A7" s="10" t="s">
        <v>5</v>
      </c>
      <c r="B7" s="12"/>
      <c r="C7" s="36"/>
      <c r="D7" s="37"/>
      <c r="E7" s="37"/>
      <c r="F7" s="37"/>
      <c r="G7" s="37"/>
      <c r="H7" s="37"/>
      <c r="I7" s="38"/>
      <c r="J7" s="39" t="str">
        <f t="shared" si="0"/>
        <v/>
      </c>
      <c r="K7" s="4"/>
      <c r="L7" s="47" t="str">
        <f t="shared" si="1"/>
        <v/>
      </c>
      <c r="M7" s="36"/>
      <c r="N7" s="51" t="str">
        <f t="shared" si="2"/>
        <v/>
      </c>
      <c r="O7" s="36"/>
      <c r="P7" s="51" t="str">
        <f t="shared" si="2"/>
        <v/>
      </c>
      <c r="Q7" s="24"/>
      <c r="R7" s="17"/>
      <c r="S7" s="70" t="str">
        <f t="shared" si="4"/>
        <v/>
      </c>
      <c r="T7" s="28"/>
    </row>
    <row r="8" spans="1:20" x14ac:dyDescent="0.25">
      <c r="A8" s="10" t="s">
        <v>6</v>
      </c>
      <c r="B8" s="12"/>
      <c r="C8" s="36"/>
      <c r="D8" s="37"/>
      <c r="E8" s="37"/>
      <c r="F8" s="37"/>
      <c r="G8" s="37"/>
      <c r="H8" s="37"/>
      <c r="I8" s="38"/>
      <c r="J8" s="39" t="str">
        <f t="shared" si="0"/>
        <v/>
      </c>
      <c r="K8" s="4"/>
      <c r="L8" s="47" t="str">
        <f t="shared" si="1"/>
        <v/>
      </c>
      <c r="M8" s="36"/>
      <c r="N8" s="51" t="str">
        <f t="shared" si="2"/>
        <v/>
      </c>
      <c r="O8" s="36"/>
      <c r="P8" s="51" t="str">
        <f t="shared" si="2"/>
        <v/>
      </c>
      <c r="Q8" s="24"/>
      <c r="R8" s="17"/>
      <c r="S8" s="70" t="str">
        <f t="shared" si="4"/>
        <v/>
      </c>
      <c r="T8" s="28"/>
    </row>
    <row r="9" spans="1:20" ht="15.75" thickBot="1" x14ac:dyDescent="0.3">
      <c r="A9" s="18" t="s">
        <v>7</v>
      </c>
      <c r="B9" s="19"/>
      <c r="C9" s="40"/>
      <c r="D9" s="41"/>
      <c r="E9" s="41"/>
      <c r="F9" s="41"/>
      <c r="G9" s="41"/>
      <c r="H9" s="41"/>
      <c r="I9" s="42"/>
      <c r="J9" s="43" t="str">
        <f t="shared" si="0"/>
        <v/>
      </c>
      <c r="K9" s="20"/>
      <c r="L9" s="48" t="str">
        <f t="shared" si="1"/>
        <v/>
      </c>
      <c r="M9" s="40"/>
      <c r="N9" s="52" t="str">
        <f t="shared" si="2"/>
        <v/>
      </c>
      <c r="O9" s="40"/>
      <c r="P9" s="52" t="str">
        <f t="shared" si="2"/>
        <v/>
      </c>
      <c r="Q9" s="25"/>
      <c r="R9" s="21"/>
      <c r="S9" s="71" t="str">
        <f t="shared" si="4"/>
        <v/>
      </c>
      <c r="T9" s="29"/>
    </row>
    <row r="10" spans="1:20" x14ac:dyDescent="0.25">
      <c r="A10" s="8" t="s">
        <v>3</v>
      </c>
      <c r="B10" s="9"/>
      <c r="C10" s="32"/>
      <c r="D10" s="33"/>
      <c r="E10" s="33"/>
      <c r="F10" s="33"/>
      <c r="G10" s="33"/>
      <c r="H10" s="33"/>
      <c r="I10" s="34"/>
      <c r="J10" s="35" t="str">
        <f>IF(SUM(C10:I10)=0,"",SUM(C10:I10))</f>
        <v/>
      </c>
      <c r="K10" s="15"/>
      <c r="L10" s="46" t="str">
        <f>IF(J10="","",J10/K10)</f>
        <v/>
      </c>
      <c r="M10" s="32"/>
      <c r="N10" s="50" t="str">
        <f>IF(J10="","",($J10-M10)/M10)</f>
        <v/>
      </c>
      <c r="O10" s="32"/>
      <c r="P10" s="50" t="str">
        <f>IF(L10="","",($J10-O10)/O10)</f>
        <v/>
      </c>
      <c r="Q10" s="23"/>
      <c r="R10" s="16"/>
      <c r="S10" s="69" t="str">
        <f t="shared" si="4"/>
        <v/>
      </c>
      <c r="T10" s="27"/>
    </row>
    <row r="11" spans="1:20" x14ac:dyDescent="0.25">
      <c r="A11" s="10" t="s">
        <v>1</v>
      </c>
      <c r="B11" s="12"/>
      <c r="C11" s="36"/>
      <c r="D11" s="37"/>
      <c r="E11" s="37"/>
      <c r="F11" s="37"/>
      <c r="G11" s="37"/>
      <c r="H11" s="37"/>
      <c r="I11" s="38"/>
      <c r="J11" s="39" t="str">
        <f t="shared" ref="J11:J37" si="5">IF(SUM(C11:I11)=0,"",SUM(C11:I11))</f>
        <v/>
      </c>
      <c r="K11" s="4"/>
      <c r="L11" s="47" t="str">
        <f t="shared" ref="L11:L37" si="6">IF(J11="","",J11/K11)</f>
        <v/>
      </c>
      <c r="M11" s="36"/>
      <c r="N11" s="51" t="str">
        <f t="shared" ref="N11:P26" si="7">IF(J11="","",($J11-M11)/M11)</f>
        <v/>
      </c>
      <c r="O11" s="36"/>
      <c r="P11" s="51" t="str">
        <f t="shared" si="7"/>
        <v/>
      </c>
      <c r="Q11" s="24"/>
      <c r="R11" s="17"/>
      <c r="S11" s="70" t="str">
        <f t="shared" si="4"/>
        <v/>
      </c>
      <c r="T11" s="28"/>
    </row>
    <row r="12" spans="1:20" x14ac:dyDescent="0.25">
      <c r="A12" s="10" t="s">
        <v>2</v>
      </c>
      <c r="B12" s="12"/>
      <c r="C12" s="36"/>
      <c r="D12" s="37"/>
      <c r="E12" s="37"/>
      <c r="F12" s="37"/>
      <c r="G12" s="37"/>
      <c r="H12" s="37"/>
      <c r="I12" s="38"/>
      <c r="J12" s="39" t="str">
        <f t="shared" si="5"/>
        <v/>
      </c>
      <c r="K12" s="4"/>
      <c r="L12" s="47" t="str">
        <f t="shared" si="6"/>
        <v/>
      </c>
      <c r="M12" s="36"/>
      <c r="N12" s="51" t="str">
        <f t="shared" si="7"/>
        <v/>
      </c>
      <c r="O12" s="36"/>
      <c r="P12" s="51" t="str">
        <f t="shared" si="7"/>
        <v/>
      </c>
      <c r="Q12" s="24"/>
      <c r="R12" s="17"/>
      <c r="S12" s="70" t="str">
        <f>IF(SUM(Q12:R12)=0,"",SUM(Q12:R12))</f>
        <v/>
      </c>
      <c r="T12" s="28"/>
    </row>
    <row r="13" spans="1:20" x14ac:dyDescent="0.25">
      <c r="A13" s="10" t="s">
        <v>4</v>
      </c>
      <c r="B13" s="12"/>
      <c r="C13" s="36"/>
      <c r="D13" s="37"/>
      <c r="E13" s="37"/>
      <c r="F13" s="37"/>
      <c r="G13" s="37"/>
      <c r="H13" s="37"/>
      <c r="I13" s="38"/>
      <c r="J13" s="39" t="str">
        <f t="shared" si="5"/>
        <v/>
      </c>
      <c r="K13" s="4"/>
      <c r="L13" s="47" t="str">
        <f t="shared" si="6"/>
        <v/>
      </c>
      <c r="M13" s="36"/>
      <c r="N13" s="51" t="str">
        <f t="shared" si="7"/>
        <v/>
      </c>
      <c r="O13" s="36"/>
      <c r="P13" s="51" t="str">
        <f t="shared" si="7"/>
        <v/>
      </c>
      <c r="Q13" s="24"/>
      <c r="R13" s="17"/>
      <c r="S13" s="70" t="str">
        <f t="shared" ref="S13:S35" si="8">IF(SUM(Q13:R13)=0,"",SUM(Q13:R13))</f>
        <v/>
      </c>
      <c r="T13" s="28"/>
    </row>
    <row r="14" spans="1:20" x14ac:dyDescent="0.25">
      <c r="A14" s="10" t="s">
        <v>5</v>
      </c>
      <c r="B14" s="12"/>
      <c r="C14" s="36"/>
      <c r="D14" s="37"/>
      <c r="E14" s="37"/>
      <c r="F14" s="37"/>
      <c r="G14" s="37"/>
      <c r="H14" s="37"/>
      <c r="I14" s="38"/>
      <c r="J14" s="39" t="str">
        <f t="shared" si="5"/>
        <v/>
      </c>
      <c r="K14" s="4"/>
      <c r="L14" s="47" t="str">
        <f t="shared" si="6"/>
        <v/>
      </c>
      <c r="M14" s="36"/>
      <c r="N14" s="51" t="str">
        <f t="shared" si="7"/>
        <v/>
      </c>
      <c r="O14" s="36"/>
      <c r="P14" s="51" t="str">
        <f t="shared" si="7"/>
        <v/>
      </c>
      <c r="Q14" s="24"/>
      <c r="R14" s="17"/>
      <c r="S14" s="70" t="str">
        <f t="shared" si="8"/>
        <v/>
      </c>
      <c r="T14" s="28"/>
    </row>
    <row r="15" spans="1:20" x14ac:dyDescent="0.25">
      <c r="A15" s="10" t="s">
        <v>6</v>
      </c>
      <c r="B15" s="12"/>
      <c r="C15" s="36"/>
      <c r="D15" s="37"/>
      <c r="E15" s="37"/>
      <c r="F15" s="37"/>
      <c r="G15" s="37"/>
      <c r="H15" s="37"/>
      <c r="I15" s="38"/>
      <c r="J15" s="39" t="str">
        <f t="shared" si="5"/>
        <v/>
      </c>
      <c r="K15" s="4"/>
      <c r="L15" s="47" t="str">
        <f t="shared" si="6"/>
        <v/>
      </c>
      <c r="M15" s="36"/>
      <c r="N15" s="51" t="str">
        <f t="shared" si="7"/>
        <v/>
      </c>
      <c r="O15" s="36"/>
      <c r="P15" s="51" t="str">
        <f t="shared" si="7"/>
        <v/>
      </c>
      <c r="Q15" s="24"/>
      <c r="R15" s="17"/>
      <c r="S15" s="70" t="str">
        <f t="shared" si="8"/>
        <v/>
      </c>
      <c r="T15" s="28"/>
    </row>
    <row r="16" spans="1:20" ht="15.75" thickBot="1" x14ac:dyDescent="0.3">
      <c r="A16" s="18" t="s">
        <v>7</v>
      </c>
      <c r="B16" s="19"/>
      <c r="C16" s="40"/>
      <c r="D16" s="41"/>
      <c r="E16" s="41"/>
      <c r="F16" s="41"/>
      <c r="G16" s="41"/>
      <c r="H16" s="41"/>
      <c r="I16" s="42"/>
      <c r="J16" s="43" t="str">
        <f t="shared" si="5"/>
        <v/>
      </c>
      <c r="K16" s="20"/>
      <c r="L16" s="48" t="str">
        <f t="shared" si="6"/>
        <v/>
      </c>
      <c r="M16" s="40"/>
      <c r="N16" s="52" t="str">
        <f t="shared" si="7"/>
        <v/>
      </c>
      <c r="O16" s="40"/>
      <c r="P16" s="52" t="str">
        <f t="shared" si="7"/>
        <v/>
      </c>
      <c r="Q16" s="25"/>
      <c r="R16" s="21"/>
      <c r="S16" s="71" t="str">
        <f t="shared" si="8"/>
        <v/>
      </c>
      <c r="T16" s="29"/>
    </row>
    <row r="17" spans="1:20" x14ac:dyDescent="0.25">
      <c r="A17" s="8" t="s">
        <v>3</v>
      </c>
      <c r="B17" s="9"/>
      <c r="C17" s="32"/>
      <c r="D17" s="33"/>
      <c r="E17" s="33"/>
      <c r="F17" s="33"/>
      <c r="G17" s="33"/>
      <c r="H17" s="33"/>
      <c r="I17" s="34"/>
      <c r="J17" s="35" t="str">
        <f t="shared" si="5"/>
        <v/>
      </c>
      <c r="K17" s="15"/>
      <c r="L17" s="46" t="str">
        <f t="shared" si="6"/>
        <v/>
      </c>
      <c r="M17" s="32"/>
      <c r="N17" s="50" t="str">
        <f t="shared" si="7"/>
        <v/>
      </c>
      <c r="O17" s="32"/>
      <c r="P17" s="50" t="str">
        <f t="shared" si="7"/>
        <v/>
      </c>
      <c r="Q17" s="23"/>
      <c r="R17" s="16"/>
      <c r="S17" s="69" t="str">
        <f t="shared" si="8"/>
        <v/>
      </c>
      <c r="T17" s="27"/>
    </row>
    <row r="18" spans="1:20" x14ac:dyDescent="0.25">
      <c r="A18" s="10" t="s">
        <v>1</v>
      </c>
      <c r="B18" s="12"/>
      <c r="C18" s="36"/>
      <c r="D18" s="37"/>
      <c r="E18" s="37"/>
      <c r="F18" s="37"/>
      <c r="G18" s="37"/>
      <c r="H18" s="37"/>
      <c r="I18" s="38"/>
      <c r="J18" s="39" t="str">
        <f t="shared" si="5"/>
        <v/>
      </c>
      <c r="K18" s="4"/>
      <c r="L18" s="47" t="str">
        <f t="shared" si="6"/>
        <v/>
      </c>
      <c r="M18" s="36"/>
      <c r="N18" s="51" t="str">
        <f t="shared" si="7"/>
        <v/>
      </c>
      <c r="O18" s="36"/>
      <c r="P18" s="51" t="str">
        <f t="shared" si="7"/>
        <v/>
      </c>
      <c r="Q18" s="24"/>
      <c r="R18" s="17"/>
      <c r="S18" s="70" t="str">
        <f t="shared" si="8"/>
        <v/>
      </c>
      <c r="T18" s="28"/>
    </row>
    <row r="19" spans="1:20" x14ac:dyDescent="0.25">
      <c r="A19" s="10" t="s">
        <v>2</v>
      </c>
      <c r="B19" s="12"/>
      <c r="C19" s="36"/>
      <c r="D19" s="37"/>
      <c r="E19" s="37"/>
      <c r="F19" s="37"/>
      <c r="G19" s="37"/>
      <c r="H19" s="37"/>
      <c r="I19" s="38"/>
      <c r="J19" s="39" t="str">
        <f t="shared" si="5"/>
        <v/>
      </c>
      <c r="K19" s="4"/>
      <c r="L19" s="47" t="str">
        <f t="shared" si="6"/>
        <v/>
      </c>
      <c r="M19" s="36"/>
      <c r="N19" s="51" t="str">
        <f t="shared" si="7"/>
        <v/>
      </c>
      <c r="O19" s="36"/>
      <c r="P19" s="51" t="str">
        <f t="shared" si="7"/>
        <v/>
      </c>
      <c r="Q19" s="24"/>
      <c r="R19" s="17"/>
      <c r="S19" s="70" t="str">
        <f t="shared" si="8"/>
        <v/>
      </c>
      <c r="T19" s="28"/>
    </row>
    <row r="20" spans="1:20" x14ac:dyDescent="0.25">
      <c r="A20" s="10" t="s">
        <v>4</v>
      </c>
      <c r="B20" s="12"/>
      <c r="C20" s="36"/>
      <c r="D20" s="37"/>
      <c r="E20" s="37"/>
      <c r="F20" s="37"/>
      <c r="G20" s="37"/>
      <c r="H20" s="37"/>
      <c r="I20" s="38"/>
      <c r="J20" s="39" t="str">
        <f t="shared" si="5"/>
        <v/>
      </c>
      <c r="K20" s="4"/>
      <c r="L20" s="47" t="str">
        <f t="shared" si="6"/>
        <v/>
      </c>
      <c r="M20" s="36"/>
      <c r="N20" s="51" t="str">
        <f t="shared" si="7"/>
        <v/>
      </c>
      <c r="O20" s="36"/>
      <c r="P20" s="51" t="str">
        <f t="shared" si="7"/>
        <v/>
      </c>
      <c r="Q20" s="24"/>
      <c r="R20" s="17"/>
      <c r="S20" s="70" t="str">
        <f t="shared" si="8"/>
        <v/>
      </c>
      <c r="T20" s="28"/>
    </row>
    <row r="21" spans="1:20" x14ac:dyDescent="0.25">
      <c r="A21" s="10" t="s">
        <v>5</v>
      </c>
      <c r="B21" s="12"/>
      <c r="C21" s="36"/>
      <c r="D21" s="37"/>
      <c r="E21" s="37"/>
      <c r="F21" s="37"/>
      <c r="G21" s="37"/>
      <c r="H21" s="37"/>
      <c r="I21" s="38"/>
      <c r="J21" s="39" t="str">
        <f t="shared" si="5"/>
        <v/>
      </c>
      <c r="K21" s="4"/>
      <c r="L21" s="47" t="str">
        <f t="shared" si="6"/>
        <v/>
      </c>
      <c r="M21" s="36"/>
      <c r="N21" s="51" t="str">
        <f t="shared" si="7"/>
        <v/>
      </c>
      <c r="O21" s="36"/>
      <c r="P21" s="51" t="str">
        <f t="shared" si="7"/>
        <v/>
      </c>
      <c r="Q21" s="24"/>
      <c r="R21" s="17"/>
      <c r="S21" s="70" t="str">
        <f t="shared" si="8"/>
        <v/>
      </c>
      <c r="T21" s="28"/>
    </row>
    <row r="22" spans="1:20" x14ac:dyDescent="0.25">
      <c r="A22" s="10" t="s">
        <v>6</v>
      </c>
      <c r="B22" s="12"/>
      <c r="C22" s="36"/>
      <c r="D22" s="37"/>
      <c r="E22" s="37"/>
      <c r="F22" s="37"/>
      <c r="G22" s="37"/>
      <c r="H22" s="37"/>
      <c r="I22" s="38"/>
      <c r="J22" s="39" t="str">
        <f t="shared" si="5"/>
        <v/>
      </c>
      <c r="K22" s="4"/>
      <c r="L22" s="47" t="str">
        <f t="shared" si="6"/>
        <v/>
      </c>
      <c r="M22" s="36"/>
      <c r="N22" s="51" t="str">
        <f t="shared" si="7"/>
        <v/>
      </c>
      <c r="O22" s="36"/>
      <c r="P22" s="51" t="str">
        <f t="shared" si="7"/>
        <v/>
      </c>
      <c r="Q22" s="24"/>
      <c r="R22" s="17"/>
      <c r="S22" s="70" t="str">
        <f t="shared" si="8"/>
        <v/>
      </c>
      <c r="T22" s="28"/>
    </row>
    <row r="23" spans="1:20" ht="15.75" thickBot="1" x14ac:dyDescent="0.3">
      <c r="A23" s="18" t="s">
        <v>7</v>
      </c>
      <c r="B23" s="19"/>
      <c r="C23" s="40"/>
      <c r="D23" s="41"/>
      <c r="E23" s="41"/>
      <c r="F23" s="41"/>
      <c r="G23" s="41"/>
      <c r="H23" s="41"/>
      <c r="I23" s="42"/>
      <c r="J23" s="43" t="str">
        <f t="shared" si="5"/>
        <v/>
      </c>
      <c r="K23" s="20"/>
      <c r="L23" s="48" t="str">
        <f t="shared" si="6"/>
        <v/>
      </c>
      <c r="M23" s="40"/>
      <c r="N23" s="52" t="str">
        <f t="shared" si="7"/>
        <v/>
      </c>
      <c r="O23" s="40"/>
      <c r="P23" s="52" t="str">
        <f t="shared" si="7"/>
        <v/>
      </c>
      <c r="Q23" s="25"/>
      <c r="R23" s="21"/>
      <c r="S23" s="71" t="str">
        <f t="shared" si="8"/>
        <v/>
      </c>
      <c r="T23" s="29"/>
    </row>
    <row r="24" spans="1:20" x14ac:dyDescent="0.25">
      <c r="A24" s="8" t="s">
        <v>3</v>
      </c>
      <c r="B24" s="9"/>
      <c r="C24" s="32"/>
      <c r="D24" s="33"/>
      <c r="E24" s="33"/>
      <c r="F24" s="33"/>
      <c r="G24" s="33"/>
      <c r="H24" s="33"/>
      <c r="I24" s="34"/>
      <c r="J24" s="35" t="str">
        <f t="shared" si="5"/>
        <v/>
      </c>
      <c r="K24" s="15"/>
      <c r="L24" s="46" t="str">
        <f t="shared" si="6"/>
        <v/>
      </c>
      <c r="M24" s="32"/>
      <c r="N24" s="50" t="str">
        <f t="shared" si="7"/>
        <v/>
      </c>
      <c r="O24" s="32"/>
      <c r="P24" s="50" t="str">
        <f t="shared" si="7"/>
        <v/>
      </c>
      <c r="Q24" s="23"/>
      <c r="R24" s="16"/>
      <c r="S24" s="69" t="str">
        <f t="shared" si="8"/>
        <v/>
      </c>
      <c r="T24" s="27"/>
    </row>
    <row r="25" spans="1:20" x14ac:dyDescent="0.25">
      <c r="A25" s="10" t="s">
        <v>1</v>
      </c>
      <c r="B25" s="12"/>
      <c r="C25" s="36"/>
      <c r="D25" s="37"/>
      <c r="E25" s="37"/>
      <c r="F25" s="37"/>
      <c r="G25" s="37"/>
      <c r="H25" s="37"/>
      <c r="I25" s="38"/>
      <c r="J25" s="39" t="str">
        <f t="shared" si="5"/>
        <v/>
      </c>
      <c r="K25" s="4"/>
      <c r="L25" s="47" t="str">
        <f t="shared" si="6"/>
        <v/>
      </c>
      <c r="M25" s="36"/>
      <c r="N25" s="51" t="str">
        <f t="shared" si="7"/>
        <v/>
      </c>
      <c r="O25" s="36"/>
      <c r="P25" s="51" t="str">
        <f t="shared" si="7"/>
        <v/>
      </c>
      <c r="Q25" s="24"/>
      <c r="R25" s="17"/>
      <c r="S25" s="70" t="str">
        <f t="shared" si="8"/>
        <v/>
      </c>
      <c r="T25" s="28"/>
    </row>
    <row r="26" spans="1:20" x14ac:dyDescent="0.25">
      <c r="A26" s="10" t="s">
        <v>2</v>
      </c>
      <c r="B26" s="12"/>
      <c r="C26" s="36"/>
      <c r="D26" s="37"/>
      <c r="E26" s="37"/>
      <c r="F26" s="37"/>
      <c r="G26" s="37"/>
      <c r="H26" s="37"/>
      <c r="I26" s="38"/>
      <c r="J26" s="39" t="str">
        <f t="shared" si="5"/>
        <v/>
      </c>
      <c r="K26" s="4"/>
      <c r="L26" s="47" t="str">
        <f t="shared" si="6"/>
        <v/>
      </c>
      <c r="M26" s="36"/>
      <c r="N26" s="51" t="str">
        <f t="shared" si="7"/>
        <v/>
      </c>
      <c r="O26" s="36"/>
      <c r="P26" s="51" t="str">
        <f t="shared" si="7"/>
        <v/>
      </c>
      <c r="Q26" s="24"/>
      <c r="R26" s="17"/>
      <c r="S26" s="70" t="str">
        <f t="shared" si="8"/>
        <v/>
      </c>
      <c r="T26" s="28"/>
    </row>
    <row r="27" spans="1:20" x14ac:dyDescent="0.25">
      <c r="A27" s="10" t="s">
        <v>4</v>
      </c>
      <c r="B27" s="12"/>
      <c r="C27" s="36"/>
      <c r="D27" s="37"/>
      <c r="E27" s="37"/>
      <c r="F27" s="37"/>
      <c r="G27" s="37"/>
      <c r="H27" s="37"/>
      <c r="I27" s="38"/>
      <c r="J27" s="39" t="str">
        <f t="shared" si="5"/>
        <v/>
      </c>
      <c r="K27" s="4"/>
      <c r="L27" s="47" t="str">
        <f t="shared" si="6"/>
        <v/>
      </c>
      <c r="M27" s="36"/>
      <c r="N27" s="51" t="str">
        <f t="shared" ref="N27:P37" si="9">IF(J27="","",($J27-M27)/M27)</f>
        <v/>
      </c>
      <c r="O27" s="36"/>
      <c r="P27" s="51" t="str">
        <f t="shared" si="9"/>
        <v/>
      </c>
      <c r="Q27" s="24"/>
      <c r="R27" s="17"/>
      <c r="S27" s="70" t="str">
        <f t="shared" si="8"/>
        <v/>
      </c>
      <c r="T27" s="28"/>
    </row>
    <row r="28" spans="1:20" x14ac:dyDescent="0.25">
      <c r="A28" s="10" t="s">
        <v>5</v>
      </c>
      <c r="B28" s="12"/>
      <c r="C28" s="36"/>
      <c r="D28" s="37"/>
      <c r="E28" s="37"/>
      <c r="F28" s="37"/>
      <c r="G28" s="37"/>
      <c r="H28" s="37"/>
      <c r="I28" s="38"/>
      <c r="J28" s="39" t="str">
        <f t="shared" si="5"/>
        <v/>
      </c>
      <c r="K28" s="4"/>
      <c r="L28" s="47" t="str">
        <f t="shared" si="6"/>
        <v/>
      </c>
      <c r="M28" s="36"/>
      <c r="N28" s="51" t="str">
        <f t="shared" si="9"/>
        <v/>
      </c>
      <c r="O28" s="36"/>
      <c r="P28" s="51" t="str">
        <f t="shared" si="9"/>
        <v/>
      </c>
      <c r="Q28" s="24"/>
      <c r="R28" s="17"/>
      <c r="S28" s="70" t="str">
        <f t="shared" si="8"/>
        <v/>
      </c>
      <c r="T28" s="28"/>
    </row>
    <row r="29" spans="1:20" x14ac:dyDescent="0.25">
      <c r="A29" s="10" t="s">
        <v>6</v>
      </c>
      <c r="B29" s="12"/>
      <c r="C29" s="36"/>
      <c r="D29" s="37"/>
      <c r="E29" s="37"/>
      <c r="F29" s="37"/>
      <c r="G29" s="37"/>
      <c r="H29" s="37"/>
      <c r="I29" s="38"/>
      <c r="J29" s="39" t="str">
        <f t="shared" si="5"/>
        <v/>
      </c>
      <c r="K29" s="4"/>
      <c r="L29" s="47" t="str">
        <f t="shared" si="6"/>
        <v/>
      </c>
      <c r="M29" s="36"/>
      <c r="N29" s="51" t="str">
        <f t="shared" si="9"/>
        <v/>
      </c>
      <c r="O29" s="36"/>
      <c r="P29" s="51" t="str">
        <f t="shared" si="9"/>
        <v/>
      </c>
      <c r="Q29" s="24"/>
      <c r="R29" s="17"/>
      <c r="S29" s="70" t="str">
        <f t="shared" si="8"/>
        <v/>
      </c>
      <c r="T29" s="28"/>
    </row>
    <row r="30" spans="1:20" ht="15.75" thickBot="1" x14ac:dyDescent="0.3">
      <c r="A30" s="18" t="s">
        <v>7</v>
      </c>
      <c r="B30" s="19"/>
      <c r="C30" s="40"/>
      <c r="D30" s="41"/>
      <c r="E30" s="41"/>
      <c r="F30" s="41"/>
      <c r="G30" s="41"/>
      <c r="H30" s="41"/>
      <c r="I30" s="42"/>
      <c r="J30" s="43" t="str">
        <f t="shared" si="5"/>
        <v/>
      </c>
      <c r="K30" s="20"/>
      <c r="L30" s="48" t="str">
        <f t="shared" si="6"/>
        <v/>
      </c>
      <c r="M30" s="40"/>
      <c r="N30" s="52" t="str">
        <f t="shared" si="9"/>
        <v/>
      </c>
      <c r="O30" s="40"/>
      <c r="P30" s="52" t="str">
        <f t="shared" si="9"/>
        <v/>
      </c>
      <c r="Q30" s="25"/>
      <c r="R30" s="21"/>
      <c r="S30" s="71" t="str">
        <f t="shared" si="8"/>
        <v/>
      </c>
      <c r="T30" s="29"/>
    </row>
    <row r="31" spans="1:20" x14ac:dyDescent="0.25">
      <c r="A31" s="8" t="s">
        <v>3</v>
      </c>
      <c r="B31" s="9"/>
      <c r="C31" s="32"/>
      <c r="D31" s="33"/>
      <c r="E31" s="33"/>
      <c r="F31" s="33"/>
      <c r="G31" s="33"/>
      <c r="H31" s="33"/>
      <c r="I31" s="34"/>
      <c r="J31" s="35" t="str">
        <f t="shared" si="5"/>
        <v/>
      </c>
      <c r="K31" s="15"/>
      <c r="L31" s="46" t="str">
        <f t="shared" si="6"/>
        <v/>
      </c>
      <c r="M31" s="32"/>
      <c r="N31" s="50" t="str">
        <f t="shared" si="9"/>
        <v/>
      </c>
      <c r="O31" s="32"/>
      <c r="P31" s="50" t="str">
        <f t="shared" si="9"/>
        <v/>
      </c>
      <c r="Q31" s="23"/>
      <c r="R31" s="16"/>
      <c r="S31" s="69" t="str">
        <f t="shared" si="8"/>
        <v/>
      </c>
      <c r="T31" s="27"/>
    </row>
    <row r="32" spans="1:20" x14ac:dyDescent="0.25">
      <c r="A32" s="10" t="s">
        <v>1</v>
      </c>
      <c r="B32" s="12"/>
      <c r="C32" s="36"/>
      <c r="D32" s="37"/>
      <c r="E32" s="37"/>
      <c r="F32" s="37"/>
      <c r="G32" s="37"/>
      <c r="H32" s="37"/>
      <c r="I32" s="38"/>
      <c r="J32" s="39" t="str">
        <f t="shared" si="5"/>
        <v/>
      </c>
      <c r="K32" s="4"/>
      <c r="L32" s="47" t="str">
        <f t="shared" si="6"/>
        <v/>
      </c>
      <c r="M32" s="36"/>
      <c r="N32" s="51" t="str">
        <f t="shared" si="9"/>
        <v/>
      </c>
      <c r="O32" s="36"/>
      <c r="P32" s="51" t="str">
        <f t="shared" si="9"/>
        <v/>
      </c>
      <c r="Q32" s="24"/>
      <c r="R32" s="17"/>
      <c r="S32" s="70" t="str">
        <f t="shared" si="8"/>
        <v/>
      </c>
      <c r="T32" s="28"/>
    </row>
    <row r="33" spans="1:20" x14ac:dyDescent="0.25">
      <c r="A33" s="10" t="s">
        <v>2</v>
      </c>
      <c r="B33" s="12"/>
      <c r="C33" s="36"/>
      <c r="D33" s="37"/>
      <c r="E33" s="37"/>
      <c r="F33" s="37"/>
      <c r="G33" s="37"/>
      <c r="H33" s="37"/>
      <c r="I33" s="38"/>
      <c r="J33" s="39" t="str">
        <f t="shared" si="5"/>
        <v/>
      </c>
      <c r="K33" s="4"/>
      <c r="L33" s="47" t="str">
        <f t="shared" si="6"/>
        <v/>
      </c>
      <c r="M33" s="36"/>
      <c r="N33" s="51" t="str">
        <f t="shared" si="9"/>
        <v/>
      </c>
      <c r="O33" s="36"/>
      <c r="P33" s="51" t="str">
        <f t="shared" si="9"/>
        <v/>
      </c>
      <c r="Q33" s="24"/>
      <c r="R33" s="17"/>
      <c r="S33" s="70" t="str">
        <f t="shared" si="8"/>
        <v/>
      </c>
      <c r="T33" s="28"/>
    </row>
    <row r="34" spans="1:20" x14ac:dyDescent="0.25">
      <c r="A34" s="10" t="s">
        <v>4</v>
      </c>
      <c r="B34" s="12"/>
      <c r="C34" s="36"/>
      <c r="D34" s="37"/>
      <c r="E34" s="37"/>
      <c r="F34" s="37"/>
      <c r="G34" s="37"/>
      <c r="H34" s="37"/>
      <c r="I34" s="38"/>
      <c r="J34" s="39" t="str">
        <f t="shared" si="5"/>
        <v/>
      </c>
      <c r="K34" s="4"/>
      <c r="L34" s="47" t="str">
        <f t="shared" si="6"/>
        <v/>
      </c>
      <c r="M34" s="36"/>
      <c r="N34" s="51" t="str">
        <f t="shared" si="9"/>
        <v/>
      </c>
      <c r="O34" s="36"/>
      <c r="P34" s="51" t="str">
        <f t="shared" si="9"/>
        <v/>
      </c>
      <c r="Q34" s="24"/>
      <c r="R34" s="17"/>
      <c r="S34" s="70" t="str">
        <f t="shared" si="8"/>
        <v/>
      </c>
      <c r="T34" s="28"/>
    </row>
    <row r="35" spans="1:20" x14ac:dyDescent="0.25">
      <c r="A35" s="10" t="s">
        <v>5</v>
      </c>
      <c r="B35" s="12"/>
      <c r="C35" s="36"/>
      <c r="D35" s="37"/>
      <c r="E35" s="37"/>
      <c r="F35" s="37"/>
      <c r="G35" s="37"/>
      <c r="H35" s="37"/>
      <c r="I35" s="38"/>
      <c r="J35" s="39" t="str">
        <f t="shared" si="5"/>
        <v/>
      </c>
      <c r="K35" s="4"/>
      <c r="L35" s="47" t="str">
        <f t="shared" si="6"/>
        <v/>
      </c>
      <c r="M35" s="36"/>
      <c r="N35" s="51" t="str">
        <f t="shared" si="9"/>
        <v/>
      </c>
      <c r="O35" s="36"/>
      <c r="P35" s="51" t="str">
        <f t="shared" si="9"/>
        <v/>
      </c>
      <c r="Q35" s="24"/>
      <c r="R35" s="17"/>
      <c r="S35" s="70" t="str">
        <f t="shared" si="8"/>
        <v/>
      </c>
      <c r="T35" s="28"/>
    </row>
    <row r="36" spans="1:20" x14ac:dyDescent="0.25">
      <c r="A36" s="10" t="s">
        <v>6</v>
      </c>
      <c r="B36" s="11"/>
      <c r="C36" s="36"/>
      <c r="D36" s="37"/>
      <c r="E36" s="37"/>
      <c r="F36" s="37"/>
      <c r="G36" s="37"/>
      <c r="H36" s="37"/>
      <c r="I36" s="38"/>
      <c r="J36" s="39" t="str">
        <f t="shared" si="5"/>
        <v/>
      </c>
      <c r="K36" s="4"/>
      <c r="L36" s="47" t="str">
        <f t="shared" si="6"/>
        <v/>
      </c>
      <c r="M36" s="36"/>
      <c r="N36" s="51" t="str">
        <f t="shared" si="9"/>
        <v/>
      </c>
      <c r="O36" s="36"/>
      <c r="P36" s="51" t="str">
        <f t="shared" si="9"/>
        <v/>
      </c>
      <c r="Q36" s="24"/>
      <c r="R36" s="17"/>
      <c r="S36" s="70"/>
      <c r="T36" s="28"/>
    </row>
    <row r="37" spans="1:20" ht="15.75" thickBot="1" x14ac:dyDescent="0.3">
      <c r="A37" s="18" t="s">
        <v>7</v>
      </c>
      <c r="B37" s="22"/>
      <c r="C37" s="40"/>
      <c r="D37" s="41"/>
      <c r="E37" s="41"/>
      <c r="F37" s="41"/>
      <c r="G37" s="41"/>
      <c r="H37" s="41"/>
      <c r="I37" s="42"/>
      <c r="J37" s="43" t="str">
        <f t="shared" si="5"/>
        <v/>
      </c>
      <c r="K37" s="20"/>
      <c r="L37" s="48" t="str">
        <f t="shared" si="6"/>
        <v/>
      </c>
      <c r="M37" s="40"/>
      <c r="N37" s="52" t="str">
        <f t="shared" si="9"/>
        <v/>
      </c>
      <c r="O37" s="40"/>
      <c r="P37" s="52" t="str">
        <f t="shared" si="9"/>
        <v/>
      </c>
      <c r="Q37" s="25"/>
      <c r="R37" s="21"/>
      <c r="S37" s="71"/>
      <c r="T37" s="29"/>
    </row>
    <row r="38" spans="1:20" ht="15.75" thickBot="1" x14ac:dyDescent="0.3">
      <c r="A38" s="264" t="s">
        <v>21</v>
      </c>
      <c r="B38" s="265"/>
      <c r="C38" s="54">
        <f>SUM(C3:C37)</f>
        <v>0</v>
      </c>
      <c r="D38" s="55">
        <f t="shared" ref="D38:S38" si="10">SUM(D3:D37)</f>
        <v>0</v>
      </c>
      <c r="E38" s="55">
        <f t="shared" si="10"/>
        <v>0</v>
      </c>
      <c r="F38" s="55">
        <f t="shared" si="10"/>
        <v>0</v>
      </c>
      <c r="G38" s="55">
        <f t="shared" si="10"/>
        <v>0</v>
      </c>
      <c r="H38" s="55">
        <f t="shared" si="10"/>
        <v>0</v>
      </c>
      <c r="I38" s="56">
        <f t="shared" si="10"/>
        <v>0</v>
      </c>
      <c r="J38" s="61">
        <f t="shared" si="10"/>
        <v>0</v>
      </c>
      <c r="K38" s="74">
        <f t="shared" si="10"/>
        <v>0</v>
      </c>
      <c r="L38" s="62" t="e">
        <f>J38/K38</f>
        <v>#DIV/0!</v>
      </c>
      <c r="M38" s="68">
        <f>SUM(M3:M37)</f>
        <v>0</v>
      </c>
      <c r="N38" s="53" t="e">
        <f>($J38-M38)/M38</f>
        <v>#DIV/0!</v>
      </c>
      <c r="O38" s="44">
        <f t="shared" si="10"/>
        <v>0</v>
      </c>
      <c r="P38" s="53" t="e">
        <f>($J38-O38)/O38</f>
        <v>#DIV/0!</v>
      </c>
      <c r="Q38" s="26">
        <f t="shared" si="10"/>
        <v>0</v>
      </c>
      <c r="R38" s="14">
        <f t="shared" si="10"/>
        <v>0</v>
      </c>
      <c r="S38" s="72">
        <f t="shared" si="10"/>
        <v>0</v>
      </c>
      <c r="T38" s="63"/>
    </row>
    <row r="39" spans="1:20" ht="15.75" thickBot="1" x14ac:dyDescent="0.3">
      <c r="C39" s="266" t="s">
        <v>26</v>
      </c>
      <c r="D39" s="267"/>
      <c r="E39" s="267"/>
      <c r="F39" s="267"/>
      <c r="G39" s="267"/>
      <c r="H39" s="267"/>
      <c r="I39" s="267"/>
      <c r="J39" s="268"/>
      <c r="K39" s="273" t="s">
        <v>81</v>
      </c>
      <c r="L39" s="275" t="s">
        <v>82</v>
      </c>
      <c r="M39" s="277" t="s">
        <v>87</v>
      </c>
      <c r="N39" s="278"/>
      <c r="O39" s="278"/>
      <c r="P39" s="278"/>
      <c r="Q39" s="278"/>
      <c r="R39" s="279"/>
    </row>
    <row r="40" spans="1:20" x14ac:dyDescent="0.25">
      <c r="C40" s="57" t="s">
        <v>27</v>
      </c>
      <c r="D40" s="58" t="s">
        <v>28</v>
      </c>
      <c r="E40" s="58" t="s">
        <v>29</v>
      </c>
      <c r="F40" s="58" t="s">
        <v>30</v>
      </c>
      <c r="G40" s="58" t="s">
        <v>31</v>
      </c>
      <c r="H40" s="58" t="s">
        <v>32</v>
      </c>
      <c r="I40" s="58" t="s">
        <v>33</v>
      </c>
      <c r="J40" s="269" t="e">
        <f>J38/$J38</f>
        <v>#DIV/0!</v>
      </c>
      <c r="K40" s="274"/>
      <c r="L40" s="276"/>
      <c r="M40" s="137" t="s">
        <v>83</v>
      </c>
      <c r="N40" s="138" t="s">
        <v>86</v>
      </c>
      <c r="O40" s="280" t="s">
        <v>85</v>
      </c>
      <c r="P40" s="280"/>
      <c r="Q40" s="280" t="s">
        <v>84</v>
      </c>
      <c r="R40" s="281"/>
    </row>
    <row r="41" spans="1:20" ht="15.75" thickBot="1" x14ac:dyDescent="0.3">
      <c r="C41" s="59" t="e">
        <f>C38/$J38</f>
        <v>#DIV/0!</v>
      </c>
      <c r="D41" s="60" t="e">
        <f t="shared" ref="D41:I41" si="11">D38/$J38</f>
        <v>#DIV/0!</v>
      </c>
      <c r="E41" s="60" t="e">
        <f t="shared" si="11"/>
        <v>#DIV/0!</v>
      </c>
      <c r="F41" s="60" t="e">
        <f t="shared" si="11"/>
        <v>#DIV/0!</v>
      </c>
      <c r="G41" s="60" t="e">
        <f t="shared" si="11"/>
        <v>#DIV/0!</v>
      </c>
      <c r="H41" s="60" t="e">
        <f t="shared" si="11"/>
        <v>#DIV/0!</v>
      </c>
      <c r="I41" s="60" t="e">
        <f t="shared" si="11"/>
        <v>#DIV/0!</v>
      </c>
      <c r="J41" s="270"/>
      <c r="K41" s="128" t="e">
        <f>AVERAGE(K3:K37)</f>
        <v>#DIV/0!</v>
      </c>
      <c r="L41" s="131" t="e">
        <f>L38</f>
        <v>#DIV/0!</v>
      </c>
      <c r="M41" s="136">
        <f>S38</f>
        <v>0</v>
      </c>
      <c r="N41" s="135">
        <v>11</v>
      </c>
      <c r="O41" s="282">
        <f>M41*N41</f>
        <v>0</v>
      </c>
      <c r="P41" s="282"/>
      <c r="Q41" s="283" t="e">
        <f>O41/J38</f>
        <v>#DIV/0!</v>
      </c>
      <c r="R41" s="284"/>
    </row>
    <row r="59" spans="1:15" x14ac:dyDescent="0.25">
      <c r="A59" s="231" t="s">
        <v>35</v>
      </c>
      <c r="B59" s="231"/>
      <c r="C59" s="231"/>
      <c r="D59" s="231"/>
      <c r="E59" s="231"/>
      <c r="F59" s="231"/>
      <c r="G59" s="231"/>
      <c r="H59" s="231"/>
      <c r="I59" s="231"/>
      <c r="J59" s="231"/>
      <c r="L59" s="245" t="s">
        <v>88</v>
      </c>
      <c r="M59" s="245"/>
      <c r="N59" s="245"/>
      <c r="O59" s="245"/>
    </row>
    <row r="60" spans="1:15" x14ac:dyDescent="0.25">
      <c r="A60" s="6"/>
      <c r="B60" s="65" t="s">
        <v>27</v>
      </c>
      <c r="C60" s="65" t="s">
        <v>28</v>
      </c>
      <c r="D60" s="65" t="s">
        <v>29</v>
      </c>
      <c r="E60" s="65" t="s">
        <v>30</v>
      </c>
      <c r="F60" s="65" t="s">
        <v>31</v>
      </c>
      <c r="G60" s="65" t="s">
        <v>32</v>
      </c>
      <c r="H60" s="65" t="s">
        <v>33</v>
      </c>
      <c r="I60" s="65" t="s">
        <v>36</v>
      </c>
      <c r="J60" s="65" t="s">
        <v>37</v>
      </c>
      <c r="L60" s="139"/>
      <c r="M60" s="245" t="s">
        <v>90</v>
      </c>
      <c r="N60" s="245"/>
      <c r="O60" s="140" t="s">
        <v>89</v>
      </c>
    </row>
    <row r="61" spans="1:15" x14ac:dyDescent="0.25">
      <c r="A61" s="5" t="s">
        <v>3</v>
      </c>
      <c r="B61" s="64" t="e">
        <f t="shared" ref="B61:H67" si="12">AVERAGE(C3,C10,C17,C24,C31)</f>
        <v>#DIV/0!</v>
      </c>
      <c r="C61" s="37" t="e">
        <f t="shared" si="12"/>
        <v>#DIV/0!</v>
      </c>
      <c r="D61" s="37" t="e">
        <f t="shared" si="12"/>
        <v>#DIV/0!</v>
      </c>
      <c r="E61" s="37" t="e">
        <f t="shared" si="12"/>
        <v>#DIV/0!</v>
      </c>
      <c r="F61" s="37" t="e">
        <f t="shared" si="12"/>
        <v>#DIV/0!</v>
      </c>
      <c r="G61" s="37" t="e">
        <f t="shared" si="12"/>
        <v>#DIV/0!</v>
      </c>
      <c r="H61" s="37" t="e">
        <f t="shared" si="12"/>
        <v>#DIV/0!</v>
      </c>
      <c r="I61" s="66" t="str">
        <f>IFERROR(SUM(B61:H61),"")</f>
        <v/>
      </c>
      <c r="J61" s="67" t="str">
        <f>IFERROR(I61/$I$68,"")</f>
        <v/>
      </c>
      <c r="L61" s="139" t="s">
        <v>3</v>
      </c>
      <c r="M61" s="244" t="str">
        <f>IFERROR(AVERAGE(S31,S17,S10,S3),"")</f>
        <v/>
      </c>
      <c r="N61" s="244"/>
      <c r="O61" s="67" t="str">
        <f>IFERROR(M61/$M$68,"")</f>
        <v/>
      </c>
    </row>
    <row r="62" spans="1:15" x14ac:dyDescent="0.25">
      <c r="A62" s="5" t="s">
        <v>1</v>
      </c>
      <c r="B62" s="3" t="e">
        <f t="shared" si="12"/>
        <v>#DIV/0!</v>
      </c>
      <c r="C62" s="37" t="e">
        <f t="shared" si="12"/>
        <v>#DIV/0!</v>
      </c>
      <c r="D62" s="37" t="e">
        <f t="shared" si="12"/>
        <v>#DIV/0!</v>
      </c>
      <c r="E62" s="37" t="e">
        <f t="shared" si="12"/>
        <v>#DIV/0!</v>
      </c>
      <c r="F62" s="37" t="e">
        <f t="shared" si="12"/>
        <v>#DIV/0!</v>
      </c>
      <c r="G62" s="37" t="e">
        <f t="shared" si="12"/>
        <v>#DIV/0!</v>
      </c>
      <c r="H62" s="37" t="e">
        <f t="shared" si="12"/>
        <v>#DIV/0!</v>
      </c>
      <c r="I62" s="66" t="str">
        <f t="shared" ref="I62:I67" si="13">IFERROR(SUM(B62:H62),"")</f>
        <v/>
      </c>
      <c r="J62" s="67" t="e">
        <f t="shared" ref="J62:J67" si="14">I62/$I$68</f>
        <v>#VALUE!</v>
      </c>
      <c r="L62" s="139" t="s">
        <v>1</v>
      </c>
      <c r="M62" s="244" t="str">
        <f t="shared" ref="M62:M67" si="15">IFERROR(AVERAGE(S32,S18,S11,S4),"")</f>
        <v/>
      </c>
      <c r="N62" s="244"/>
      <c r="O62" s="67" t="str">
        <f t="shared" ref="O62:O67" si="16">IFERROR(M62/$M$68,"")</f>
        <v/>
      </c>
    </row>
    <row r="63" spans="1:15" x14ac:dyDescent="0.25">
      <c r="A63" s="5" t="s">
        <v>2</v>
      </c>
      <c r="B63" s="3" t="e">
        <f t="shared" si="12"/>
        <v>#DIV/0!</v>
      </c>
      <c r="C63" s="37" t="e">
        <f t="shared" si="12"/>
        <v>#DIV/0!</v>
      </c>
      <c r="D63" s="37" t="e">
        <f t="shared" si="12"/>
        <v>#DIV/0!</v>
      </c>
      <c r="E63" s="37" t="e">
        <f t="shared" si="12"/>
        <v>#DIV/0!</v>
      </c>
      <c r="F63" s="37" t="e">
        <f t="shared" si="12"/>
        <v>#DIV/0!</v>
      </c>
      <c r="G63" s="37" t="e">
        <f t="shared" si="12"/>
        <v>#DIV/0!</v>
      </c>
      <c r="H63" s="37" t="e">
        <f t="shared" si="12"/>
        <v>#DIV/0!</v>
      </c>
      <c r="I63" s="66" t="str">
        <f t="shared" si="13"/>
        <v/>
      </c>
      <c r="J63" s="67" t="e">
        <f t="shared" si="14"/>
        <v>#VALUE!</v>
      </c>
      <c r="L63" s="139" t="s">
        <v>2</v>
      </c>
      <c r="M63" s="244" t="str">
        <f t="shared" si="15"/>
        <v/>
      </c>
      <c r="N63" s="244"/>
      <c r="O63" s="67" t="str">
        <f t="shared" si="16"/>
        <v/>
      </c>
    </row>
    <row r="64" spans="1:15" x14ac:dyDescent="0.25">
      <c r="A64" s="5" t="s">
        <v>4</v>
      </c>
      <c r="B64" s="3" t="e">
        <f t="shared" si="12"/>
        <v>#DIV/0!</v>
      </c>
      <c r="C64" s="37" t="e">
        <f t="shared" si="12"/>
        <v>#DIV/0!</v>
      </c>
      <c r="D64" s="37" t="e">
        <f t="shared" si="12"/>
        <v>#DIV/0!</v>
      </c>
      <c r="E64" s="37" t="e">
        <f t="shared" si="12"/>
        <v>#DIV/0!</v>
      </c>
      <c r="F64" s="37" t="e">
        <f t="shared" si="12"/>
        <v>#DIV/0!</v>
      </c>
      <c r="G64" s="37" t="e">
        <f t="shared" si="12"/>
        <v>#DIV/0!</v>
      </c>
      <c r="H64" s="37" t="e">
        <f t="shared" si="12"/>
        <v>#DIV/0!</v>
      </c>
      <c r="I64" s="66" t="str">
        <f t="shared" si="13"/>
        <v/>
      </c>
      <c r="J64" s="67" t="e">
        <f t="shared" si="14"/>
        <v>#VALUE!</v>
      </c>
      <c r="L64" s="139" t="s">
        <v>4</v>
      </c>
      <c r="M64" s="244" t="str">
        <f t="shared" si="15"/>
        <v/>
      </c>
      <c r="N64" s="244"/>
      <c r="O64" s="67" t="str">
        <f t="shared" si="16"/>
        <v/>
      </c>
    </row>
    <row r="65" spans="1:15" x14ac:dyDescent="0.25">
      <c r="A65" s="5" t="s">
        <v>5</v>
      </c>
      <c r="B65" s="3" t="e">
        <f t="shared" si="12"/>
        <v>#DIV/0!</v>
      </c>
      <c r="C65" s="37" t="e">
        <f t="shared" si="12"/>
        <v>#DIV/0!</v>
      </c>
      <c r="D65" s="37" t="e">
        <f t="shared" si="12"/>
        <v>#DIV/0!</v>
      </c>
      <c r="E65" s="37" t="e">
        <f t="shared" si="12"/>
        <v>#DIV/0!</v>
      </c>
      <c r="F65" s="37" t="e">
        <f t="shared" si="12"/>
        <v>#DIV/0!</v>
      </c>
      <c r="G65" s="37" t="e">
        <f t="shared" si="12"/>
        <v>#DIV/0!</v>
      </c>
      <c r="H65" s="37" t="e">
        <f t="shared" si="12"/>
        <v>#DIV/0!</v>
      </c>
      <c r="I65" s="66" t="str">
        <f t="shared" si="13"/>
        <v/>
      </c>
      <c r="J65" s="67" t="e">
        <f t="shared" si="14"/>
        <v>#VALUE!</v>
      </c>
      <c r="L65" s="139" t="s">
        <v>5</v>
      </c>
      <c r="M65" s="244" t="str">
        <f t="shared" si="15"/>
        <v/>
      </c>
      <c r="N65" s="244"/>
      <c r="O65" s="67" t="str">
        <f t="shared" si="16"/>
        <v/>
      </c>
    </row>
    <row r="66" spans="1:15" x14ac:dyDescent="0.25">
      <c r="A66" s="5" t="s">
        <v>6</v>
      </c>
      <c r="B66" s="3" t="e">
        <f t="shared" si="12"/>
        <v>#DIV/0!</v>
      </c>
      <c r="C66" s="37" t="e">
        <f t="shared" si="12"/>
        <v>#DIV/0!</v>
      </c>
      <c r="D66" s="37" t="e">
        <f t="shared" si="12"/>
        <v>#DIV/0!</v>
      </c>
      <c r="E66" s="37" t="e">
        <f t="shared" si="12"/>
        <v>#DIV/0!</v>
      </c>
      <c r="F66" s="37" t="e">
        <f t="shared" si="12"/>
        <v>#DIV/0!</v>
      </c>
      <c r="G66" s="37" t="e">
        <f t="shared" si="12"/>
        <v>#DIV/0!</v>
      </c>
      <c r="H66" s="37" t="e">
        <f t="shared" si="12"/>
        <v>#DIV/0!</v>
      </c>
      <c r="I66" s="66" t="str">
        <f t="shared" si="13"/>
        <v/>
      </c>
      <c r="J66" s="67" t="e">
        <f t="shared" si="14"/>
        <v>#VALUE!</v>
      </c>
      <c r="L66" s="139" t="s">
        <v>6</v>
      </c>
      <c r="M66" s="244" t="str">
        <f t="shared" si="15"/>
        <v/>
      </c>
      <c r="N66" s="244"/>
      <c r="O66" s="67" t="str">
        <f t="shared" si="16"/>
        <v/>
      </c>
    </row>
    <row r="67" spans="1:15" x14ac:dyDescent="0.25">
      <c r="A67" s="5" t="s">
        <v>7</v>
      </c>
      <c r="B67" s="3" t="e">
        <f t="shared" si="12"/>
        <v>#DIV/0!</v>
      </c>
      <c r="C67" s="37" t="e">
        <f t="shared" si="12"/>
        <v>#DIV/0!</v>
      </c>
      <c r="D67" s="37" t="e">
        <f t="shared" si="12"/>
        <v>#DIV/0!</v>
      </c>
      <c r="E67" s="37" t="e">
        <f t="shared" si="12"/>
        <v>#DIV/0!</v>
      </c>
      <c r="F67" s="37" t="e">
        <f t="shared" si="12"/>
        <v>#DIV/0!</v>
      </c>
      <c r="G67" s="37" t="e">
        <f t="shared" si="12"/>
        <v>#DIV/0!</v>
      </c>
      <c r="H67" s="37" t="e">
        <f t="shared" si="12"/>
        <v>#DIV/0!</v>
      </c>
      <c r="I67" s="66" t="str">
        <f t="shared" si="13"/>
        <v/>
      </c>
      <c r="J67" s="67" t="e">
        <f t="shared" si="14"/>
        <v>#VALUE!</v>
      </c>
      <c r="L67" s="139" t="s">
        <v>7</v>
      </c>
      <c r="M67" s="244" t="str">
        <f t="shared" si="15"/>
        <v/>
      </c>
      <c r="N67" s="244"/>
      <c r="O67" s="67" t="str">
        <f t="shared" si="16"/>
        <v/>
      </c>
    </row>
    <row r="68" spans="1:15" x14ac:dyDescent="0.25">
      <c r="A68" s="2"/>
      <c r="B68" s="45"/>
      <c r="I68" s="66">
        <f>SUM(I61:I67)</f>
        <v>0</v>
      </c>
      <c r="J68" s="67" t="e">
        <f>SUM(J61:J67)</f>
        <v>#VALUE!</v>
      </c>
      <c r="M68" s="244">
        <f>SUM(M61:N67)</f>
        <v>0</v>
      </c>
      <c r="N68" s="244"/>
    </row>
  </sheetData>
  <mergeCells count="41">
    <mergeCell ref="T1:T2"/>
    <mergeCell ref="A2:B2"/>
    <mergeCell ref="A38:B38"/>
    <mergeCell ref="C39:J39"/>
    <mergeCell ref="J40:J41"/>
    <mergeCell ref="R1:R2"/>
    <mergeCell ref="S1:S2"/>
    <mergeCell ref="G1:G2"/>
    <mergeCell ref="K39:K40"/>
    <mergeCell ref="L39:L40"/>
    <mergeCell ref="M39:R39"/>
    <mergeCell ref="O40:P40"/>
    <mergeCell ref="Q40:R40"/>
    <mergeCell ref="O41:P41"/>
    <mergeCell ref="Q41:R41"/>
    <mergeCell ref="A59:J59"/>
    <mergeCell ref="N1:N2"/>
    <mergeCell ref="O1:O2"/>
    <mergeCell ref="P1:P2"/>
    <mergeCell ref="Q1:Q2"/>
    <mergeCell ref="H1:H2"/>
    <mergeCell ref="I1:I2"/>
    <mergeCell ref="J1:J2"/>
    <mergeCell ref="K1:K2"/>
    <mergeCell ref="L1:L2"/>
    <mergeCell ref="M1:M2"/>
    <mergeCell ref="A1:B1"/>
    <mergeCell ref="C1:C2"/>
    <mergeCell ref="D1:D2"/>
    <mergeCell ref="E1:E2"/>
    <mergeCell ref="F1:F2"/>
    <mergeCell ref="L59:O59"/>
    <mergeCell ref="M60:N60"/>
    <mergeCell ref="M61:N61"/>
    <mergeCell ref="M62:N62"/>
    <mergeCell ref="M63:N63"/>
    <mergeCell ref="M64:N64"/>
    <mergeCell ref="M65:N65"/>
    <mergeCell ref="M66:N66"/>
    <mergeCell ref="M67:N67"/>
    <mergeCell ref="M68:N68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1B0E0-02BA-4E58-884B-1794FD06A1E9}">
  <dimension ref="A1:T68"/>
  <sheetViews>
    <sheetView topLeftCell="A28" workbookViewId="0">
      <selection activeCell="L18" sqref="L18"/>
    </sheetView>
  </sheetViews>
  <sheetFormatPr baseColWidth="10" defaultRowHeight="15" x14ac:dyDescent="0.25"/>
  <cols>
    <col min="1" max="1" width="10.85546875" style="1"/>
    <col min="2" max="2" width="10.85546875" style="2"/>
    <col min="3" max="10" width="10.85546875" style="45"/>
    <col min="12" max="13" width="10.85546875" style="45"/>
    <col min="14" max="14" width="10.85546875" style="49"/>
    <col min="15" max="15" width="10.85546875" style="45"/>
    <col min="16" max="16" width="10.85546875" style="49"/>
    <col min="17" max="19" width="14.5703125" customWidth="1"/>
    <col min="20" max="20" width="58.42578125" customWidth="1"/>
  </cols>
  <sheetData>
    <row r="1" spans="1:20" ht="14.45" customHeight="1" x14ac:dyDescent="0.25">
      <c r="A1" s="258">
        <v>2020</v>
      </c>
      <c r="B1" s="259"/>
      <c r="C1" s="248" t="s">
        <v>8</v>
      </c>
      <c r="D1" s="252" t="s">
        <v>9</v>
      </c>
      <c r="E1" s="252" t="s">
        <v>10</v>
      </c>
      <c r="F1" s="252" t="s">
        <v>11</v>
      </c>
      <c r="G1" s="252" t="s">
        <v>12</v>
      </c>
      <c r="H1" s="252" t="s">
        <v>13</v>
      </c>
      <c r="I1" s="254" t="s">
        <v>14</v>
      </c>
      <c r="J1" s="248" t="s">
        <v>15</v>
      </c>
      <c r="K1" s="256" t="s">
        <v>19</v>
      </c>
      <c r="L1" s="254" t="s">
        <v>20</v>
      </c>
      <c r="M1" s="248" t="s">
        <v>22</v>
      </c>
      <c r="N1" s="246" t="s">
        <v>23</v>
      </c>
      <c r="O1" s="248" t="s">
        <v>24</v>
      </c>
      <c r="P1" s="246" t="s">
        <v>23</v>
      </c>
      <c r="Q1" s="250" t="s">
        <v>16</v>
      </c>
      <c r="R1" s="271" t="s">
        <v>17</v>
      </c>
      <c r="S1" s="246" t="s">
        <v>18</v>
      </c>
      <c r="T1" s="260" t="s">
        <v>34</v>
      </c>
    </row>
    <row r="2" spans="1:20" ht="15.75" thickBot="1" x14ac:dyDescent="0.3">
      <c r="A2" s="262" t="s">
        <v>43</v>
      </c>
      <c r="B2" s="263"/>
      <c r="C2" s="249"/>
      <c r="D2" s="253"/>
      <c r="E2" s="253"/>
      <c r="F2" s="253"/>
      <c r="G2" s="253"/>
      <c r="H2" s="253"/>
      <c r="I2" s="255"/>
      <c r="J2" s="249"/>
      <c r="K2" s="257"/>
      <c r="L2" s="255"/>
      <c r="M2" s="249"/>
      <c r="N2" s="247"/>
      <c r="O2" s="249"/>
      <c r="P2" s="247"/>
      <c r="Q2" s="251"/>
      <c r="R2" s="272"/>
      <c r="S2" s="247"/>
      <c r="T2" s="261"/>
    </row>
    <row r="3" spans="1:20" x14ac:dyDescent="0.25">
      <c r="A3" s="8" t="s">
        <v>3</v>
      </c>
      <c r="B3" s="9"/>
      <c r="C3" s="32"/>
      <c r="D3" s="33"/>
      <c r="E3" s="33"/>
      <c r="F3" s="33"/>
      <c r="G3" s="33"/>
      <c r="H3" s="33"/>
      <c r="I3" s="34"/>
      <c r="J3" s="35" t="str">
        <f t="shared" ref="J3:J9" si="0">IF(SUM(C3:I3)=0,"",SUM(C3:I3))</f>
        <v/>
      </c>
      <c r="K3" s="15"/>
      <c r="L3" s="46" t="str">
        <f t="shared" ref="L3:L9" si="1">IF(J3="","",J3/K3)</f>
        <v/>
      </c>
      <c r="M3" s="32"/>
      <c r="N3" s="50" t="str">
        <f t="shared" ref="N3:P9" si="2">IF(J3="","",($J3-M3)/M3)</f>
        <v/>
      </c>
      <c r="O3" s="32"/>
      <c r="P3" s="50" t="str">
        <f t="shared" si="2"/>
        <v/>
      </c>
      <c r="Q3" s="23"/>
      <c r="R3" s="16"/>
      <c r="S3" s="69" t="str">
        <f t="shared" ref="S3:S4" si="3">IF(SUM(Q3:R3)=0,"",SUM(Q3:R3))</f>
        <v/>
      </c>
      <c r="T3" s="27"/>
    </row>
    <row r="4" spans="1:20" x14ac:dyDescent="0.25">
      <c r="A4" s="10" t="s">
        <v>1</v>
      </c>
      <c r="B4" s="11"/>
      <c r="C4" s="36"/>
      <c r="D4" s="37"/>
      <c r="E4" s="37"/>
      <c r="F4" s="37"/>
      <c r="G4" s="37"/>
      <c r="H4" s="37"/>
      <c r="I4" s="38"/>
      <c r="J4" s="39" t="str">
        <f t="shared" si="0"/>
        <v/>
      </c>
      <c r="K4" s="4"/>
      <c r="L4" s="47" t="str">
        <f t="shared" si="1"/>
        <v/>
      </c>
      <c r="M4" s="36"/>
      <c r="N4" s="51" t="str">
        <f t="shared" si="2"/>
        <v/>
      </c>
      <c r="O4" s="36"/>
      <c r="P4" s="51" t="str">
        <f t="shared" si="2"/>
        <v/>
      </c>
      <c r="Q4" s="24"/>
      <c r="R4" s="17"/>
      <c r="S4" s="70" t="str">
        <f t="shared" si="3"/>
        <v/>
      </c>
      <c r="T4" s="28"/>
    </row>
    <row r="5" spans="1:20" x14ac:dyDescent="0.25">
      <c r="A5" s="10" t="s">
        <v>2</v>
      </c>
      <c r="B5" s="12">
        <v>43831</v>
      </c>
      <c r="C5" s="36">
        <v>1000</v>
      </c>
      <c r="D5" s="37">
        <v>100</v>
      </c>
      <c r="E5" s="37">
        <v>100</v>
      </c>
      <c r="F5" s="37">
        <v>250</v>
      </c>
      <c r="G5" s="37">
        <v>50</v>
      </c>
      <c r="H5" s="37">
        <v>100</v>
      </c>
      <c r="I5" s="38">
        <v>100</v>
      </c>
      <c r="J5" s="39">
        <f t="shared" si="0"/>
        <v>1700</v>
      </c>
      <c r="K5" s="4">
        <v>600</v>
      </c>
      <c r="L5" s="47">
        <f t="shared" si="1"/>
        <v>2.8333333333333335</v>
      </c>
      <c r="M5" s="36">
        <v>1800</v>
      </c>
      <c r="N5" s="51">
        <f t="shared" si="2"/>
        <v>-5.5555555555555552E-2</v>
      </c>
      <c r="O5" s="36">
        <v>1600</v>
      </c>
      <c r="P5" s="51">
        <f t="shared" si="2"/>
        <v>6.25E-2</v>
      </c>
      <c r="Q5" s="24">
        <v>15</v>
      </c>
      <c r="R5" s="17">
        <v>15</v>
      </c>
      <c r="S5" s="70">
        <f>IF(SUM(Q5:R5)=0,"",SUM(Q5:R5))</f>
        <v>30</v>
      </c>
      <c r="T5" s="28"/>
    </row>
    <row r="6" spans="1:20" x14ac:dyDescent="0.25">
      <c r="A6" s="10" t="s">
        <v>4</v>
      </c>
      <c r="B6" s="12">
        <v>43832</v>
      </c>
      <c r="C6" s="36">
        <v>1200</v>
      </c>
      <c r="D6" s="37">
        <v>150</v>
      </c>
      <c r="E6" s="37">
        <v>130</v>
      </c>
      <c r="F6" s="37">
        <v>300</v>
      </c>
      <c r="G6" s="37">
        <v>40</v>
      </c>
      <c r="H6" s="37">
        <v>80</v>
      </c>
      <c r="I6" s="38">
        <v>100</v>
      </c>
      <c r="J6" s="39">
        <f t="shared" si="0"/>
        <v>2000</v>
      </c>
      <c r="K6" s="4">
        <v>700</v>
      </c>
      <c r="L6" s="47">
        <f t="shared" si="1"/>
        <v>2.8571428571428572</v>
      </c>
      <c r="M6" s="36">
        <v>1900</v>
      </c>
      <c r="N6" s="51">
        <f t="shared" si="2"/>
        <v>5.2631578947368418E-2</v>
      </c>
      <c r="O6" s="36">
        <v>2100</v>
      </c>
      <c r="P6" s="51">
        <f t="shared" si="2"/>
        <v>-4.7619047619047616E-2</v>
      </c>
      <c r="Q6" s="24">
        <v>15</v>
      </c>
      <c r="R6" s="17">
        <v>20</v>
      </c>
      <c r="S6" s="70">
        <f t="shared" ref="S6:S11" si="4">IF(SUM(Q6:R6)=0,"",SUM(Q6:R6))</f>
        <v>35</v>
      </c>
      <c r="T6" s="28"/>
    </row>
    <row r="7" spans="1:20" x14ac:dyDescent="0.25">
      <c r="A7" s="10" t="s">
        <v>5</v>
      </c>
      <c r="B7" s="12">
        <v>43833</v>
      </c>
      <c r="C7" s="36">
        <v>1400</v>
      </c>
      <c r="D7" s="37">
        <v>200</v>
      </c>
      <c r="E7" s="37">
        <v>90</v>
      </c>
      <c r="F7" s="37">
        <v>400</v>
      </c>
      <c r="G7" s="37">
        <v>60</v>
      </c>
      <c r="H7" s="37">
        <v>120</v>
      </c>
      <c r="I7" s="38">
        <v>100</v>
      </c>
      <c r="J7" s="39">
        <f t="shared" si="0"/>
        <v>2370</v>
      </c>
      <c r="K7" s="4">
        <v>800</v>
      </c>
      <c r="L7" s="47">
        <f t="shared" si="1"/>
        <v>2.9624999999999999</v>
      </c>
      <c r="M7" s="36">
        <v>2200</v>
      </c>
      <c r="N7" s="51">
        <f t="shared" si="2"/>
        <v>7.7272727272727271E-2</v>
      </c>
      <c r="O7" s="36">
        <v>2300</v>
      </c>
      <c r="P7" s="51">
        <f t="shared" si="2"/>
        <v>3.0434782608695653E-2</v>
      </c>
      <c r="Q7" s="24">
        <v>20</v>
      </c>
      <c r="R7" s="17">
        <v>20</v>
      </c>
      <c r="S7" s="70">
        <f t="shared" si="4"/>
        <v>40</v>
      </c>
      <c r="T7" s="28"/>
    </row>
    <row r="8" spans="1:20" x14ac:dyDescent="0.25">
      <c r="A8" s="10" t="s">
        <v>6</v>
      </c>
      <c r="B8" s="12">
        <v>43834</v>
      </c>
      <c r="C8" s="36">
        <v>1500</v>
      </c>
      <c r="D8" s="37">
        <v>250</v>
      </c>
      <c r="E8" s="37">
        <v>300</v>
      </c>
      <c r="F8" s="37">
        <v>150</v>
      </c>
      <c r="G8" s="37">
        <v>150</v>
      </c>
      <c r="H8" s="37">
        <v>180</v>
      </c>
      <c r="I8" s="38">
        <v>150</v>
      </c>
      <c r="J8" s="39">
        <f t="shared" si="0"/>
        <v>2680</v>
      </c>
      <c r="K8" s="4">
        <v>900</v>
      </c>
      <c r="L8" s="47">
        <f t="shared" si="1"/>
        <v>2.9777777777777779</v>
      </c>
      <c r="M8" s="36">
        <v>2800</v>
      </c>
      <c r="N8" s="51">
        <f t="shared" si="2"/>
        <v>-4.2857142857142858E-2</v>
      </c>
      <c r="O8" s="36">
        <v>2700</v>
      </c>
      <c r="P8" s="51">
        <f t="shared" si="2"/>
        <v>-7.4074074074074077E-3</v>
      </c>
      <c r="Q8" s="24">
        <v>20</v>
      </c>
      <c r="R8" s="17">
        <v>20</v>
      </c>
      <c r="S8" s="70">
        <f t="shared" si="4"/>
        <v>40</v>
      </c>
      <c r="T8" s="28"/>
    </row>
    <row r="9" spans="1:20" ht="15.75" thickBot="1" x14ac:dyDescent="0.3">
      <c r="A9" s="18" t="s">
        <v>7</v>
      </c>
      <c r="B9" s="19">
        <v>43835</v>
      </c>
      <c r="C9" s="40">
        <v>2000</v>
      </c>
      <c r="D9" s="41">
        <v>350</v>
      </c>
      <c r="E9" s="41">
        <v>450</v>
      </c>
      <c r="F9" s="41">
        <v>50</v>
      </c>
      <c r="G9" s="41">
        <v>200</v>
      </c>
      <c r="H9" s="41">
        <v>120</v>
      </c>
      <c r="I9" s="42">
        <v>80</v>
      </c>
      <c r="J9" s="43">
        <f t="shared" si="0"/>
        <v>3250</v>
      </c>
      <c r="K9" s="20">
        <v>1100</v>
      </c>
      <c r="L9" s="48">
        <f t="shared" si="1"/>
        <v>2.9545454545454546</v>
      </c>
      <c r="M9" s="40">
        <v>3100</v>
      </c>
      <c r="N9" s="52">
        <f t="shared" si="2"/>
        <v>4.8387096774193547E-2</v>
      </c>
      <c r="O9" s="40">
        <v>3200</v>
      </c>
      <c r="P9" s="52">
        <f t="shared" si="2"/>
        <v>1.5625E-2</v>
      </c>
      <c r="Q9" s="25">
        <v>20</v>
      </c>
      <c r="R9" s="21">
        <v>20</v>
      </c>
      <c r="S9" s="71">
        <f t="shared" si="4"/>
        <v>40</v>
      </c>
      <c r="T9" s="29"/>
    </row>
    <row r="10" spans="1:20" x14ac:dyDescent="0.25">
      <c r="A10" s="8" t="s">
        <v>3</v>
      </c>
      <c r="B10" s="9">
        <v>43836</v>
      </c>
      <c r="C10" s="32"/>
      <c r="D10" s="33"/>
      <c r="E10" s="33"/>
      <c r="F10" s="33"/>
      <c r="G10" s="33"/>
      <c r="H10" s="33"/>
      <c r="I10" s="34"/>
      <c r="J10" s="35" t="str">
        <f>IF(SUM(C10:I10)=0,"",SUM(C10:I10))</f>
        <v/>
      </c>
      <c r="K10" s="15"/>
      <c r="L10" s="46" t="str">
        <f>IF(J10="","",J10/K10)</f>
        <v/>
      </c>
      <c r="M10" s="32"/>
      <c r="N10" s="50" t="str">
        <f>IF(J10="","",($J10-M10)/M10)</f>
        <v/>
      </c>
      <c r="O10" s="32"/>
      <c r="P10" s="50" t="str">
        <f>IF(L10="","",($J10-O10)/O10)</f>
        <v/>
      </c>
      <c r="Q10" s="23"/>
      <c r="R10" s="16"/>
      <c r="S10" s="69" t="str">
        <f t="shared" si="4"/>
        <v/>
      </c>
      <c r="T10" s="27"/>
    </row>
    <row r="11" spans="1:20" x14ac:dyDescent="0.25">
      <c r="A11" s="10" t="s">
        <v>1</v>
      </c>
      <c r="B11" s="12">
        <v>43837</v>
      </c>
      <c r="C11" s="36">
        <v>1200</v>
      </c>
      <c r="D11" s="37">
        <v>150</v>
      </c>
      <c r="E11" s="37">
        <v>30</v>
      </c>
      <c r="F11" s="37">
        <v>300</v>
      </c>
      <c r="G11" s="37">
        <v>50</v>
      </c>
      <c r="H11" s="37">
        <v>50</v>
      </c>
      <c r="I11" s="38">
        <v>100</v>
      </c>
      <c r="J11" s="39">
        <f t="shared" ref="J11:J37" si="5">IF(SUM(C11:I11)=0,"",SUM(C11:I11))</f>
        <v>1880</v>
      </c>
      <c r="K11" s="4">
        <v>650</v>
      </c>
      <c r="L11" s="47">
        <f t="shared" ref="L11:L37" si="6">IF(J11="","",J11/K11)</f>
        <v>2.8923076923076922</v>
      </c>
      <c r="M11" s="36">
        <v>1900</v>
      </c>
      <c r="N11" s="51">
        <f t="shared" ref="N11:P37" si="7">IF(J11="","",($J11-M11)/M11)</f>
        <v>-1.0526315789473684E-2</v>
      </c>
      <c r="O11" s="36">
        <v>1800</v>
      </c>
      <c r="P11" s="51">
        <f t="shared" si="7"/>
        <v>4.4444444444444446E-2</v>
      </c>
      <c r="Q11" s="24">
        <v>15</v>
      </c>
      <c r="R11" s="17">
        <v>15</v>
      </c>
      <c r="S11" s="70">
        <f t="shared" si="4"/>
        <v>30</v>
      </c>
      <c r="T11" s="28"/>
    </row>
    <row r="12" spans="1:20" x14ac:dyDescent="0.25">
      <c r="A12" s="10" t="s">
        <v>2</v>
      </c>
      <c r="B12" s="12">
        <v>43838</v>
      </c>
      <c r="C12" s="36">
        <v>1000</v>
      </c>
      <c r="D12" s="37">
        <v>100</v>
      </c>
      <c r="E12" s="37">
        <v>100</v>
      </c>
      <c r="F12" s="37">
        <v>250</v>
      </c>
      <c r="G12" s="37">
        <v>50</v>
      </c>
      <c r="H12" s="37">
        <v>100</v>
      </c>
      <c r="I12" s="38">
        <v>100</v>
      </c>
      <c r="J12" s="39">
        <f t="shared" si="5"/>
        <v>1700</v>
      </c>
      <c r="K12" s="4">
        <v>600</v>
      </c>
      <c r="L12" s="47">
        <f t="shared" si="6"/>
        <v>2.8333333333333335</v>
      </c>
      <c r="M12" s="36">
        <v>1800</v>
      </c>
      <c r="N12" s="51">
        <f t="shared" si="7"/>
        <v>-5.5555555555555552E-2</v>
      </c>
      <c r="O12" s="36">
        <v>1600</v>
      </c>
      <c r="P12" s="51">
        <f t="shared" si="7"/>
        <v>6.25E-2</v>
      </c>
      <c r="Q12" s="24">
        <v>15</v>
      </c>
      <c r="R12" s="17">
        <v>15</v>
      </c>
      <c r="S12" s="70">
        <f>IF(SUM(Q12:R12)=0,"",SUM(Q12:R12))</f>
        <v>30</v>
      </c>
      <c r="T12" s="28"/>
    </row>
    <row r="13" spans="1:20" x14ac:dyDescent="0.25">
      <c r="A13" s="10" t="s">
        <v>4</v>
      </c>
      <c r="B13" s="12">
        <v>43839</v>
      </c>
      <c r="C13" s="36">
        <v>1200</v>
      </c>
      <c r="D13" s="37">
        <v>150</v>
      </c>
      <c r="E13" s="37">
        <v>130</v>
      </c>
      <c r="F13" s="37">
        <v>300</v>
      </c>
      <c r="G13" s="37">
        <v>40</v>
      </c>
      <c r="H13" s="37">
        <v>80</v>
      </c>
      <c r="I13" s="38">
        <v>100</v>
      </c>
      <c r="J13" s="39">
        <f t="shared" si="5"/>
        <v>2000</v>
      </c>
      <c r="K13" s="4">
        <v>700</v>
      </c>
      <c r="L13" s="47">
        <f t="shared" si="6"/>
        <v>2.8571428571428572</v>
      </c>
      <c r="M13" s="36">
        <v>1900</v>
      </c>
      <c r="N13" s="51">
        <f t="shared" si="7"/>
        <v>5.2631578947368418E-2</v>
      </c>
      <c r="O13" s="36">
        <v>2100</v>
      </c>
      <c r="P13" s="51">
        <f t="shared" si="7"/>
        <v>-4.7619047619047616E-2</v>
      </c>
      <c r="Q13" s="24">
        <v>15</v>
      </c>
      <c r="R13" s="17">
        <v>20</v>
      </c>
      <c r="S13" s="70">
        <f t="shared" ref="S13:S19" si="8">IF(SUM(Q13:R13)=0,"",SUM(Q13:R13))</f>
        <v>35</v>
      </c>
      <c r="T13" s="28"/>
    </row>
    <row r="14" spans="1:20" x14ac:dyDescent="0.25">
      <c r="A14" s="10" t="s">
        <v>5</v>
      </c>
      <c r="B14" s="12">
        <v>43840</v>
      </c>
      <c r="C14" s="36">
        <v>1400</v>
      </c>
      <c r="D14" s="37">
        <v>200</v>
      </c>
      <c r="E14" s="37">
        <v>90</v>
      </c>
      <c r="F14" s="37">
        <v>400</v>
      </c>
      <c r="G14" s="37">
        <v>60</v>
      </c>
      <c r="H14" s="37">
        <v>120</v>
      </c>
      <c r="I14" s="38">
        <v>100</v>
      </c>
      <c r="J14" s="39">
        <f t="shared" si="5"/>
        <v>2370</v>
      </c>
      <c r="K14" s="4">
        <v>800</v>
      </c>
      <c r="L14" s="47">
        <f t="shared" si="6"/>
        <v>2.9624999999999999</v>
      </c>
      <c r="M14" s="36">
        <v>2200</v>
      </c>
      <c r="N14" s="51">
        <f t="shared" si="7"/>
        <v>7.7272727272727271E-2</v>
      </c>
      <c r="O14" s="36">
        <v>2300</v>
      </c>
      <c r="P14" s="51">
        <f t="shared" si="7"/>
        <v>3.0434782608695653E-2</v>
      </c>
      <c r="Q14" s="24">
        <v>20</v>
      </c>
      <c r="R14" s="17">
        <v>20</v>
      </c>
      <c r="S14" s="70">
        <f t="shared" si="8"/>
        <v>40</v>
      </c>
      <c r="T14" s="28"/>
    </row>
    <row r="15" spans="1:20" x14ac:dyDescent="0.25">
      <c r="A15" s="10" t="s">
        <v>6</v>
      </c>
      <c r="B15" s="12">
        <v>43841</v>
      </c>
      <c r="C15" s="36">
        <v>1500</v>
      </c>
      <c r="D15" s="37">
        <v>250</v>
      </c>
      <c r="E15" s="37">
        <v>300</v>
      </c>
      <c r="F15" s="37">
        <v>150</v>
      </c>
      <c r="G15" s="37">
        <v>150</v>
      </c>
      <c r="H15" s="37">
        <v>180</v>
      </c>
      <c r="I15" s="38">
        <v>150</v>
      </c>
      <c r="J15" s="39">
        <f t="shared" si="5"/>
        <v>2680</v>
      </c>
      <c r="K15" s="4">
        <v>900</v>
      </c>
      <c r="L15" s="47">
        <f t="shared" si="6"/>
        <v>2.9777777777777779</v>
      </c>
      <c r="M15" s="36">
        <v>2800</v>
      </c>
      <c r="N15" s="51">
        <f t="shared" si="7"/>
        <v>-4.2857142857142858E-2</v>
      </c>
      <c r="O15" s="36">
        <v>2700</v>
      </c>
      <c r="P15" s="51">
        <f t="shared" si="7"/>
        <v>-7.4074074074074077E-3</v>
      </c>
      <c r="Q15" s="24">
        <v>20</v>
      </c>
      <c r="R15" s="17">
        <v>20</v>
      </c>
      <c r="S15" s="70">
        <f t="shared" si="8"/>
        <v>40</v>
      </c>
      <c r="T15" s="28"/>
    </row>
    <row r="16" spans="1:20" ht="15.75" thickBot="1" x14ac:dyDescent="0.3">
      <c r="A16" s="18" t="s">
        <v>7</v>
      </c>
      <c r="B16" s="19">
        <v>43842</v>
      </c>
      <c r="C16" s="40">
        <v>2000</v>
      </c>
      <c r="D16" s="41">
        <v>350</v>
      </c>
      <c r="E16" s="41">
        <v>450</v>
      </c>
      <c r="F16" s="41">
        <v>50</v>
      </c>
      <c r="G16" s="41">
        <v>200</v>
      </c>
      <c r="H16" s="41">
        <v>120</v>
      </c>
      <c r="I16" s="42">
        <v>80</v>
      </c>
      <c r="J16" s="43">
        <f t="shared" si="5"/>
        <v>3250</v>
      </c>
      <c r="K16" s="20">
        <v>1100</v>
      </c>
      <c r="L16" s="48">
        <f t="shared" si="6"/>
        <v>2.9545454545454546</v>
      </c>
      <c r="M16" s="40">
        <v>3100</v>
      </c>
      <c r="N16" s="52">
        <f t="shared" si="7"/>
        <v>4.8387096774193547E-2</v>
      </c>
      <c r="O16" s="40">
        <v>3200</v>
      </c>
      <c r="P16" s="52">
        <f t="shared" si="7"/>
        <v>1.5625E-2</v>
      </c>
      <c r="Q16" s="25">
        <v>20</v>
      </c>
      <c r="R16" s="21">
        <v>20</v>
      </c>
      <c r="S16" s="71">
        <f t="shared" si="8"/>
        <v>40</v>
      </c>
      <c r="T16" s="29"/>
    </row>
    <row r="17" spans="1:20" x14ac:dyDescent="0.25">
      <c r="A17" s="8" t="s">
        <v>3</v>
      </c>
      <c r="B17" s="9">
        <v>43843</v>
      </c>
      <c r="C17" s="32"/>
      <c r="D17" s="33"/>
      <c r="E17" s="33"/>
      <c r="F17" s="33"/>
      <c r="G17" s="33"/>
      <c r="H17" s="33"/>
      <c r="I17" s="34"/>
      <c r="J17" s="35" t="str">
        <f t="shared" si="5"/>
        <v/>
      </c>
      <c r="K17" s="15"/>
      <c r="L17" s="46" t="str">
        <f t="shared" si="6"/>
        <v/>
      </c>
      <c r="M17" s="32"/>
      <c r="N17" s="50" t="str">
        <f t="shared" si="7"/>
        <v/>
      </c>
      <c r="O17" s="32"/>
      <c r="P17" s="50" t="str">
        <f t="shared" si="7"/>
        <v/>
      </c>
      <c r="Q17" s="23"/>
      <c r="R17" s="16"/>
      <c r="S17" s="69" t="str">
        <f t="shared" si="8"/>
        <v/>
      </c>
      <c r="T17" s="27"/>
    </row>
    <row r="18" spans="1:20" x14ac:dyDescent="0.25">
      <c r="A18" s="10" t="s">
        <v>1</v>
      </c>
      <c r="B18" s="12">
        <v>43844</v>
      </c>
      <c r="C18" s="36">
        <v>1200</v>
      </c>
      <c r="D18" s="37">
        <v>150</v>
      </c>
      <c r="E18" s="37">
        <v>30</v>
      </c>
      <c r="F18" s="37">
        <v>300</v>
      </c>
      <c r="G18" s="37">
        <v>50</v>
      </c>
      <c r="H18" s="37">
        <v>50</v>
      </c>
      <c r="I18" s="38">
        <v>100</v>
      </c>
      <c r="J18" s="39">
        <f t="shared" si="5"/>
        <v>1880</v>
      </c>
      <c r="K18" s="4">
        <v>650</v>
      </c>
      <c r="L18" s="47">
        <f t="shared" si="6"/>
        <v>2.8923076923076922</v>
      </c>
      <c r="M18" s="36">
        <v>1900</v>
      </c>
      <c r="N18" s="51">
        <f t="shared" si="7"/>
        <v>-1.0526315789473684E-2</v>
      </c>
      <c r="O18" s="36">
        <v>1800</v>
      </c>
      <c r="P18" s="51">
        <f t="shared" si="7"/>
        <v>4.4444444444444446E-2</v>
      </c>
      <c r="Q18" s="24">
        <v>15</v>
      </c>
      <c r="R18" s="17">
        <v>15</v>
      </c>
      <c r="S18" s="70">
        <f t="shared" si="8"/>
        <v>30</v>
      </c>
      <c r="T18" s="28"/>
    </row>
    <row r="19" spans="1:20" x14ac:dyDescent="0.25">
      <c r="A19" s="10" t="s">
        <v>2</v>
      </c>
      <c r="B19" s="12">
        <v>43845</v>
      </c>
      <c r="C19" s="36">
        <v>1000</v>
      </c>
      <c r="D19" s="37">
        <v>100</v>
      </c>
      <c r="E19" s="37">
        <v>100</v>
      </c>
      <c r="F19" s="37">
        <v>250</v>
      </c>
      <c r="G19" s="37">
        <v>50</v>
      </c>
      <c r="H19" s="37">
        <v>100</v>
      </c>
      <c r="I19" s="38">
        <v>100</v>
      </c>
      <c r="J19" s="39">
        <f t="shared" si="5"/>
        <v>1700</v>
      </c>
      <c r="K19" s="4">
        <v>600</v>
      </c>
      <c r="L19" s="47">
        <f t="shared" si="6"/>
        <v>2.8333333333333335</v>
      </c>
      <c r="M19" s="36">
        <v>1800</v>
      </c>
      <c r="N19" s="51">
        <f t="shared" si="7"/>
        <v>-5.5555555555555552E-2</v>
      </c>
      <c r="O19" s="36">
        <v>1600</v>
      </c>
      <c r="P19" s="51">
        <f t="shared" si="7"/>
        <v>6.25E-2</v>
      </c>
      <c r="Q19" s="24">
        <v>15</v>
      </c>
      <c r="R19" s="17">
        <v>15</v>
      </c>
      <c r="S19" s="70">
        <f t="shared" si="8"/>
        <v>30</v>
      </c>
      <c r="T19" s="28"/>
    </row>
    <row r="20" spans="1:20" x14ac:dyDescent="0.25">
      <c r="A20" s="10" t="s">
        <v>4</v>
      </c>
      <c r="B20" s="12">
        <v>43846</v>
      </c>
      <c r="C20" s="36">
        <v>1200</v>
      </c>
      <c r="D20" s="37">
        <v>150</v>
      </c>
      <c r="E20" s="37">
        <v>130</v>
      </c>
      <c r="F20" s="37">
        <v>300</v>
      </c>
      <c r="G20" s="37">
        <v>40</v>
      </c>
      <c r="H20" s="37">
        <v>80</v>
      </c>
      <c r="I20" s="38">
        <v>100</v>
      </c>
      <c r="J20" s="39">
        <f t="shared" si="5"/>
        <v>2000</v>
      </c>
      <c r="K20" s="4">
        <v>700</v>
      </c>
      <c r="L20" s="47">
        <f t="shared" si="6"/>
        <v>2.8571428571428572</v>
      </c>
      <c r="M20" s="36">
        <v>1900</v>
      </c>
      <c r="N20" s="51">
        <f t="shared" si="7"/>
        <v>5.2631578947368418E-2</v>
      </c>
      <c r="O20" s="36">
        <v>2100</v>
      </c>
      <c r="P20" s="51">
        <f t="shared" si="7"/>
        <v>-4.7619047619047616E-2</v>
      </c>
      <c r="Q20" s="24">
        <v>15</v>
      </c>
      <c r="R20" s="17">
        <v>20</v>
      </c>
      <c r="S20" s="70">
        <f t="shared" ref="S20:S35" si="9">IF(SUM(Q20:R20)=0,"",SUM(Q20:R20))</f>
        <v>35</v>
      </c>
      <c r="T20" s="28"/>
    </row>
    <row r="21" spans="1:20" x14ac:dyDescent="0.25">
      <c r="A21" s="10" t="s">
        <v>5</v>
      </c>
      <c r="B21" s="12">
        <v>43847</v>
      </c>
      <c r="C21" s="36">
        <v>1400</v>
      </c>
      <c r="D21" s="37">
        <v>200</v>
      </c>
      <c r="E21" s="37">
        <v>90</v>
      </c>
      <c r="F21" s="37">
        <v>400</v>
      </c>
      <c r="G21" s="37">
        <v>60</v>
      </c>
      <c r="H21" s="37">
        <v>120</v>
      </c>
      <c r="I21" s="38">
        <v>100</v>
      </c>
      <c r="J21" s="39">
        <f t="shared" si="5"/>
        <v>2370</v>
      </c>
      <c r="K21" s="4">
        <v>800</v>
      </c>
      <c r="L21" s="47">
        <f t="shared" si="6"/>
        <v>2.9624999999999999</v>
      </c>
      <c r="M21" s="36">
        <v>2200</v>
      </c>
      <c r="N21" s="51">
        <f t="shared" si="7"/>
        <v>7.7272727272727271E-2</v>
      </c>
      <c r="O21" s="36">
        <v>2300</v>
      </c>
      <c r="P21" s="51">
        <f t="shared" si="7"/>
        <v>3.0434782608695653E-2</v>
      </c>
      <c r="Q21" s="24">
        <v>20</v>
      </c>
      <c r="R21" s="17">
        <v>20</v>
      </c>
      <c r="S21" s="70">
        <f t="shared" si="9"/>
        <v>40</v>
      </c>
      <c r="T21" s="28"/>
    </row>
    <row r="22" spans="1:20" x14ac:dyDescent="0.25">
      <c r="A22" s="10" t="s">
        <v>6</v>
      </c>
      <c r="B22" s="12">
        <v>43848</v>
      </c>
      <c r="C22" s="36">
        <v>1500</v>
      </c>
      <c r="D22" s="37">
        <v>250</v>
      </c>
      <c r="E22" s="37">
        <v>300</v>
      </c>
      <c r="F22" s="37">
        <v>150</v>
      </c>
      <c r="G22" s="37">
        <v>150</v>
      </c>
      <c r="H22" s="37">
        <v>180</v>
      </c>
      <c r="I22" s="38">
        <v>150</v>
      </c>
      <c r="J22" s="39">
        <f t="shared" si="5"/>
        <v>2680</v>
      </c>
      <c r="K22" s="4">
        <v>900</v>
      </c>
      <c r="L22" s="47">
        <f t="shared" si="6"/>
        <v>2.9777777777777779</v>
      </c>
      <c r="M22" s="36">
        <v>2800</v>
      </c>
      <c r="N22" s="51">
        <f t="shared" si="7"/>
        <v>-4.2857142857142858E-2</v>
      </c>
      <c r="O22" s="36">
        <v>2700</v>
      </c>
      <c r="P22" s="51">
        <f t="shared" si="7"/>
        <v>-7.4074074074074077E-3</v>
      </c>
      <c r="Q22" s="24">
        <v>20</v>
      </c>
      <c r="R22" s="17">
        <v>20</v>
      </c>
      <c r="S22" s="70">
        <f t="shared" si="9"/>
        <v>40</v>
      </c>
      <c r="T22" s="28"/>
    </row>
    <row r="23" spans="1:20" ht="15.75" thickBot="1" x14ac:dyDescent="0.3">
      <c r="A23" s="18" t="s">
        <v>7</v>
      </c>
      <c r="B23" s="19">
        <v>43849</v>
      </c>
      <c r="C23" s="40">
        <v>2000</v>
      </c>
      <c r="D23" s="41">
        <v>350</v>
      </c>
      <c r="E23" s="41">
        <v>450</v>
      </c>
      <c r="F23" s="41">
        <v>50</v>
      </c>
      <c r="G23" s="41">
        <v>200</v>
      </c>
      <c r="H23" s="41">
        <v>120</v>
      </c>
      <c r="I23" s="42">
        <v>80</v>
      </c>
      <c r="J23" s="43">
        <f t="shared" si="5"/>
        <v>3250</v>
      </c>
      <c r="K23" s="20">
        <v>1100</v>
      </c>
      <c r="L23" s="48">
        <f t="shared" si="6"/>
        <v>2.9545454545454546</v>
      </c>
      <c r="M23" s="40">
        <v>3100</v>
      </c>
      <c r="N23" s="52">
        <f t="shared" si="7"/>
        <v>4.8387096774193547E-2</v>
      </c>
      <c r="O23" s="40">
        <v>3200</v>
      </c>
      <c r="P23" s="52">
        <f t="shared" si="7"/>
        <v>1.5625E-2</v>
      </c>
      <c r="Q23" s="25">
        <v>20</v>
      </c>
      <c r="R23" s="21">
        <v>20</v>
      </c>
      <c r="S23" s="71">
        <f t="shared" si="9"/>
        <v>40</v>
      </c>
      <c r="T23" s="29"/>
    </row>
    <row r="24" spans="1:20" x14ac:dyDescent="0.25">
      <c r="A24" s="8" t="s">
        <v>3</v>
      </c>
      <c r="B24" s="9">
        <v>43850</v>
      </c>
      <c r="C24" s="32"/>
      <c r="D24" s="33"/>
      <c r="E24" s="33"/>
      <c r="F24" s="33"/>
      <c r="G24" s="33"/>
      <c r="H24" s="33"/>
      <c r="I24" s="34"/>
      <c r="J24" s="35" t="str">
        <f t="shared" si="5"/>
        <v/>
      </c>
      <c r="K24" s="15"/>
      <c r="L24" s="46" t="str">
        <f t="shared" si="6"/>
        <v/>
      </c>
      <c r="M24" s="32"/>
      <c r="N24" s="50" t="str">
        <f t="shared" si="7"/>
        <v/>
      </c>
      <c r="O24" s="32"/>
      <c r="P24" s="50" t="str">
        <f t="shared" si="7"/>
        <v/>
      </c>
      <c r="Q24" s="23"/>
      <c r="R24" s="16"/>
      <c r="S24" s="69" t="str">
        <f t="shared" si="9"/>
        <v/>
      </c>
      <c r="T24" s="27"/>
    </row>
    <row r="25" spans="1:20" x14ac:dyDescent="0.25">
      <c r="A25" s="10" t="s">
        <v>1</v>
      </c>
      <c r="B25" s="12">
        <v>43851</v>
      </c>
      <c r="C25" s="36">
        <v>1200</v>
      </c>
      <c r="D25" s="37">
        <v>150</v>
      </c>
      <c r="E25" s="37">
        <v>30</v>
      </c>
      <c r="F25" s="37">
        <v>300</v>
      </c>
      <c r="G25" s="37">
        <v>50</v>
      </c>
      <c r="H25" s="37">
        <v>50</v>
      </c>
      <c r="I25" s="38">
        <v>100</v>
      </c>
      <c r="J25" s="39">
        <f t="shared" si="5"/>
        <v>1880</v>
      </c>
      <c r="K25" s="4">
        <v>650</v>
      </c>
      <c r="L25" s="47">
        <f t="shared" si="6"/>
        <v>2.8923076923076922</v>
      </c>
      <c r="M25" s="36">
        <v>1900</v>
      </c>
      <c r="N25" s="51">
        <f t="shared" si="7"/>
        <v>-1.0526315789473684E-2</v>
      </c>
      <c r="O25" s="36">
        <v>1800</v>
      </c>
      <c r="P25" s="51">
        <f t="shared" si="7"/>
        <v>4.4444444444444446E-2</v>
      </c>
      <c r="Q25" s="24">
        <v>15</v>
      </c>
      <c r="R25" s="17">
        <v>15</v>
      </c>
      <c r="S25" s="70">
        <f t="shared" si="9"/>
        <v>30</v>
      </c>
      <c r="T25" s="28"/>
    </row>
    <row r="26" spans="1:20" x14ac:dyDescent="0.25">
      <c r="A26" s="10" t="s">
        <v>2</v>
      </c>
      <c r="B26" s="12">
        <v>43852</v>
      </c>
      <c r="C26" s="36">
        <v>1000</v>
      </c>
      <c r="D26" s="37">
        <v>100</v>
      </c>
      <c r="E26" s="37">
        <v>100</v>
      </c>
      <c r="F26" s="37">
        <v>250</v>
      </c>
      <c r="G26" s="37">
        <v>50</v>
      </c>
      <c r="H26" s="37">
        <v>100</v>
      </c>
      <c r="I26" s="38">
        <v>100</v>
      </c>
      <c r="J26" s="39">
        <f t="shared" si="5"/>
        <v>1700</v>
      </c>
      <c r="K26" s="4">
        <v>600</v>
      </c>
      <c r="L26" s="47">
        <f t="shared" si="6"/>
        <v>2.8333333333333335</v>
      </c>
      <c r="M26" s="36">
        <v>1800</v>
      </c>
      <c r="N26" s="51">
        <f t="shared" si="7"/>
        <v>-5.5555555555555552E-2</v>
      </c>
      <c r="O26" s="36">
        <v>1600</v>
      </c>
      <c r="P26" s="51">
        <f t="shared" si="7"/>
        <v>6.25E-2</v>
      </c>
      <c r="Q26" s="24">
        <v>15</v>
      </c>
      <c r="R26" s="17">
        <v>15</v>
      </c>
      <c r="S26" s="70">
        <f t="shared" si="9"/>
        <v>30</v>
      </c>
      <c r="T26" s="28"/>
    </row>
    <row r="27" spans="1:20" x14ac:dyDescent="0.25">
      <c r="A27" s="10" t="s">
        <v>4</v>
      </c>
      <c r="B27" s="12">
        <v>43853</v>
      </c>
      <c r="C27" s="36">
        <v>1200</v>
      </c>
      <c r="D27" s="37">
        <v>150</v>
      </c>
      <c r="E27" s="37">
        <v>130</v>
      </c>
      <c r="F27" s="37">
        <v>300</v>
      </c>
      <c r="G27" s="37">
        <v>40</v>
      </c>
      <c r="H27" s="37">
        <v>80</v>
      </c>
      <c r="I27" s="38">
        <v>100</v>
      </c>
      <c r="J27" s="39">
        <f t="shared" si="5"/>
        <v>2000</v>
      </c>
      <c r="K27" s="4">
        <v>700</v>
      </c>
      <c r="L27" s="47">
        <f t="shared" si="6"/>
        <v>2.8571428571428572</v>
      </c>
      <c r="M27" s="36">
        <v>1900</v>
      </c>
      <c r="N27" s="51">
        <f t="shared" si="7"/>
        <v>5.2631578947368418E-2</v>
      </c>
      <c r="O27" s="36">
        <v>2100</v>
      </c>
      <c r="P27" s="51">
        <f t="shared" si="7"/>
        <v>-4.7619047619047616E-2</v>
      </c>
      <c r="Q27" s="24">
        <v>15</v>
      </c>
      <c r="R27" s="17">
        <v>20</v>
      </c>
      <c r="S27" s="70">
        <f t="shared" si="9"/>
        <v>35</v>
      </c>
      <c r="T27" s="28"/>
    </row>
    <row r="28" spans="1:20" x14ac:dyDescent="0.25">
      <c r="A28" s="10" t="s">
        <v>5</v>
      </c>
      <c r="B28" s="12">
        <v>43854</v>
      </c>
      <c r="C28" s="36">
        <v>1400</v>
      </c>
      <c r="D28" s="37">
        <v>200</v>
      </c>
      <c r="E28" s="37">
        <v>90</v>
      </c>
      <c r="F28" s="37">
        <v>400</v>
      </c>
      <c r="G28" s="37">
        <v>60</v>
      </c>
      <c r="H28" s="37">
        <v>120</v>
      </c>
      <c r="I28" s="38">
        <v>100</v>
      </c>
      <c r="J28" s="39">
        <f t="shared" si="5"/>
        <v>2370</v>
      </c>
      <c r="K28" s="4">
        <v>800</v>
      </c>
      <c r="L28" s="47">
        <f t="shared" si="6"/>
        <v>2.9624999999999999</v>
      </c>
      <c r="M28" s="36">
        <v>2200</v>
      </c>
      <c r="N28" s="51">
        <f t="shared" si="7"/>
        <v>7.7272727272727271E-2</v>
      </c>
      <c r="O28" s="36">
        <v>2300</v>
      </c>
      <c r="P28" s="51">
        <f t="shared" si="7"/>
        <v>3.0434782608695653E-2</v>
      </c>
      <c r="Q28" s="24">
        <v>20</v>
      </c>
      <c r="R28" s="17">
        <v>20</v>
      </c>
      <c r="S28" s="70">
        <f t="shared" si="9"/>
        <v>40</v>
      </c>
      <c r="T28" s="28"/>
    </row>
    <row r="29" spans="1:20" x14ac:dyDescent="0.25">
      <c r="A29" s="10" t="s">
        <v>6</v>
      </c>
      <c r="B29" s="12">
        <v>43855</v>
      </c>
      <c r="C29" s="36">
        <v>1500</v>
      </c>
      <c r="D29" s="37">
        <v>250</v>
      </c>
      <c r="E29" s="37">
        <v>300</v>
      </c>
      <c r="F29" s="37">
        <v>150</v>
      </c>
      <c r="G29" s="37">
        <v>150</v>
      </c>
      <c r="H29" s="37">
        <v>180</v>
      </c>
      <c r="I29" s="38">
        <v>150</v>
      </c>
      <c r="J29" s="39">
        <f t="shared" si="5"/>
        <v>2680</v>
      </c>
      <c r="K29" s="4">
        <v>900</v>
      </c>
      <c r="L29" s="47">
        <f t="shared" si="6"/>
        <v>2.9777777777777779</v>
      </c>
      <c r="M29" s="36">
        <v>2800</v>
      </c>
      <c r="N29" s="51">
        <f t="shared" si="7"/>
        <v>-4.2857142857142858E-2</v>
      </c>
      <c r="O29" s="36">
        <v>2700</v>
      </c>
      <c r="P29" s="51">
        <f t="shared" si="7"/>
        <v>-7.4074074074074077E-3</v>
      </c>
      <c r="Q29" s="24">
        <v>20</v>
      </c>
      <c r="R29" s="17">
        <v>20</v>
      </c>
      <c r="S29" s="70">
        <f t="shared" si="9"/>
        <v>40</v>
      </c>
      <c r="T29" s="28"/>
    </row>
    <row r="30" spans="1:20" ht="15.75" thickBot="1" x14ac:dyDescent="0.3">
      <c r="A30" s="18" t="s">
        <v>7</v>
      </c>
      <c r="B30" s="19">
        <v>43856</v>
      </c>
      <c r="C30" s="40">
        <v>2000</v>
      </c>
      <c r="D30" s="41">
        <v>350</v>
      </c>
      <c r="E30" s="41">
        <v>450</v>
      </c>
      <c r="F30" s="41">
        <v>50</v>
      </c>
      <c r="G30" s="41">
        <v>200</v>
      </c>
      <c r="H30" s="41">
        <v>120</v>
      </c>
      <c r="I30" s="42">
        <v>80</v>
      </c>
      <c r="J30" s="43">
        <f t="shared" si="5"/>
        <v>3250</v>
      </c>
      <c r="K30" s="20">
        <v>1100</v>
      </c>
      <c r="L30" s="48">
        <f t="shared" si="6"/>
        <v>2.9545454545454546</v>
      </c>
      <c r="M30" s="40">
        <v>3100</v>
      </c>
      <c r="N30" s="52">
        <f t="shared" si="7"/>
        <v>4.8387096774193547E-2</v>
      </c>
      <c r="O30" s="40">
        <v>3200</v>
      </c>
      <c r="P30" s="52">
        <f t="shared" si="7"/>
        <v>1.5625E-2</v>
      </c>
      <c r="Q30" s="25">
        <v>20</v>
      </c>
      <c r="R30" s="21">
        <v>20</v>
      </c>
      <c r="S30" s="71">
        <f t="shared" si="9"/>
        <v>40</v>
      </c>
      <c r="T30" s="29"/>
    </row>
    <row r="31" spans="1:20" x14ac:dyDescent="0.25">
      <c r="A31" s="8" t="s">
        <v>3</v>
      </c>
      <c r="B31" s="9">
        <v>43857</v>
      </c>
      <c r="C31" s="32"/>
      <c r="D31" s="33"/>
      <c r="E31" s="33"/>
      <c r="F31" s="33"/>
      <c r="G31" s="33"/>
      <c r="H31" s="33"/>
      <c r="I31" s="34"/>
      <c r="J31" s="35" t="str">
        <f t="shared" si="5"/>
        <v/>
      </c>
      <c r="K31" s="15"/>
      <c r="L31" s="46" t="str">
        <f t="shared" si="6"/>
        <v/>
      </c>
      <c r="M31" s="32"/>
      <c r="N31" s="50" t="str">
        <f t="shared" si="7"/>
        <v/>
      </c>
      <c r="O31" s="32"/>
      <c r="P31" s="50" t="str">
        <f t="shared" si="7"/>
        <v/>
      </c>
      <c r="Q31" s="23"/>
      <c r="R31" s="16"/>
      <c r="S31" s="69" t="str">
        <f t="shared" si="9"/>
        <v/>
      </c>
      <c r="T31" s="27"/>
    </row>
    <row r="32" spans="1:20" x14ac:dyDescent="0.25">
      <c r="A32" s="10" t="s">
        <v>1</v>
      </c>
      <c r="B32" s="12">
        <v>43858</v>
      </c>
      <c r="C32" s="36">
        <v>1200</v>
      </c>
      <c r="D32" s="37">
        <v>150</v>
      </c>
      <c r="E32" s="37">
        <v>30</v>
      </c>
      <c r="F32" s="37">
        <v>300</v>
      </c>
      <c r="G32" s="37">
        <v>50</v>
      </c>
      <c r="H32" s="37">
        <v>50</v>
      </c>
      <c r="I32" s="38">
        <v>100</v>
      </c>
      <c r="J32" s="39">
        <f t="shared" si="5"/>
        <v>1880</v>
      </c>
      <c r="K32" s="4">
        <v>650</v>
      </c>
      <c r="L32" s="47">
        <f t="shared" si="6"/>
        <v>2.8923076923076922</v>
      </c>
      <c r="M32" s="36">
        <v>1900</v>
      </c>
      <c r="N32" s="51">
        <f t="shared" si="7"/>
        <v>-1.0526315789473684E-2</v>
      </c>
      <c r="O32" s="36">
        <v>1800</v>
      </c>
      <c r="P32" s="51">
        <f t="shared" si="7"/>
        <v>4.4444444444444446E-2</v>
      </c>
      <c r="Q32" s="24">
        <v>15</v>
      </c>
      <c r="R32" s="17">
        <v>15</v>
      </c>
      <c r="S32" s="70">
        <f t="shared" si="9"/>
        <v>30</v>
      </c>
      <c r="T32" s="28"/>
    </row>
    <row r="33" spans="1:20" x14ac:dyDescent="0.25">
      <c r="A33" s="10" t="s">
        <v>2</v>
      </c>
      <c r="B33" s="12">
        <v>43859</v>
      </c>
      <c r="C33" s="36">
        <v>1000</v>
      </c>
      <c r="D33" s="37">
        <v>100</v>
      </c>
      <c r="E33" s="37">
        <v>100</v>
      </c>
      <c r="F33" s="37">
        <v>250</v>
      </c>
      <c r="G33" s="37">
        <v>50</v>
      </c>
      <c r="H33" s="37">
        <v>100</v>
      </c>
      <c r="I33" s="38">
        <v>100</v>
      </c>
      <c r="J33" s="39">
        <f t="shared" si="5"/>
        <v>1700</v>
      </c>
      <c r="K33" s="4">
        <v>600</v>
      </c>
      <c r="L33" s="47">
        <f t="shared" si="6"/>
        <v>2.8333333333333335</v>
      </c>
      <c r="M33" s="36">
        <v>1800</v>
      </c>
      <c r="N33" s="51">
        <f t="shared" si="7"/>
        <v>-5.5555555555555552E-2</v>
      </c>
      <c r="O33" s="36">
        <v>1600</v>
      </c>
      <c r="P33" s="51">
        <f t="shared" si="7"/>
        <v>6.25E-2</v>
      </c>
      <c r="Q33" s="24">
        <v>15</v>
      </c>
      <c r="R33" s="17">
        <v>15</v>
      </c>
      <c r="S33" s="70">
        <f t="shared" si="9"/>
        <v>30</v>
      </c>
      <c r="T33" s="28"/>
    </row>
    <row r="34" spans="1:20" x14ac:dyDescent="0.25">
      <c r="A34" s="10" t="s">
        <v>4</v>
      </c>
      <c r="B34" s="12">
        <v>43860</v>
      </c>
      <c r="C34" s="36">
        <v>1200</v>
      </c>
      <c r="D34" s="37">
        <v>150</v>
      </c>
      <c r="E34" s="37">
        <v>130</v>
      </c>
      <c r="F34" s="37">
        <v>300</v>
      </c>
      <c r="G34" s="37">
        <v>40</v>
      </c>
      <c r="H34" s="37">
        <v>80</v>
      </c>
      <c r="I34" s="38">
        <v>100</v>
      </c>
      <c r="J34" s="39">
        <f t="shared" si="5"/>
        <v>2000</v>
      </c>
      <c r="K34" s="4">
        <v>700</v>
      </c>
      <c r="L34" s="47">
        <f t="shared" si="6"/>
        <v>2.8571428571428572</v>
      </c>
      <c r="M34" s="36">
        <v>1900</v>
      </c>
      <c r="N34" s="51">
        <f t="shared" si="7"/>
        <v>5.2631578947368418E-2</v>
      </c>
      <c r="O34" s="36">
        <v>2100</v>
      </c>
      <c r="P34" s="51">
        <f t="shared" si="7"/>
        <v>-4.7619047619047616E-2</v>
      </c>
      <c r="Q34" s="24">
        <v>15</v>
      </c>
      <c r="R34" s="17">
        <v>20</v>
      </c>
      <c r="S34" s="70">
        <f t="shared" si="9"/>
        <v>35</v>
      </c>
      <c r="T34" s="28"/>
    </row>
    <row r="35" spans="1:20" x14ac:dyDescent="0.25">
      <c r="A35" s="10" t="s">
        <v>5</v>
      </c>
      <c r="B35" s="12">
        <v>43861</v>
      </c>
      <c r="C35" s="36">
        <v>1400</v>
      </c>
      <c r="D35" s="37">
        <v>200</v>
      </c>
      <c r="E35" s="37">
        <v>90</v>
      </c>
      <c r="F35" s="37">
        <v>400</v>
      </c>
      <c r="G35" s="37">
        <v>60</v>
      </c>
      <c r="H35" s="37">
        <v>120</v>
      </c>
      <c r="I35" s="38">
        <v>100</v>
      </c>
      <c r="J35" s="39">
        <f t="shared" si="5"/>
        <v>2370</v>
      </c>
      <c r="K35" s="4">
        <v>800</v>
      </c>
      <c r="L35" s="47">
        <f t="shared" si="6"/>
        <v>2.9624999999999999</v>
      </c>
      <c r="M35" s="36">
        <v>2200</v>
      </c>
      <c r="N35" s="51">
        <f t="shared" si="7"/>
        <v>7.7272727272727271E-2</v>
      </c>
      <c r="O35" s="36">
        <v>2300</v>
      </c>
      <c r="P35" s="51">
        <f t="shared" si="7"/>
        <v>3.0434782608695653E-2</v>
      </c>
      <c r="Q35" s="24">
        <v>20</v>
      </c>
      <c r="R35" s="17">
        <v>20</v>
      </c>
      <c r="S35" s="70">
        <f t="shared" si="9"/>
        <v>40</v>
      </c>
      <c r="T35" s="28"/>
    </row>
    <row r="36" spans="1:20" x14ac:dyDescent="0.25">
      <c r="A36" s="10" t="s">
        <v>6</v>
      </c>
      <c r="B36" s="11"/>
      <c r="C36" s="36"/>
      <c r="D36" s="37"/>
      <c r="E36" s="37"/>
      <c r="F36" s="37"/>
      <c r="G36" s="37"/>
      <c r="H36" s="37"/>
      <c r="I36" s="38"/>
      <c r="J36" s="39" t="str">
        <f t="shared" si="5"/>
        <v/>
      </c>
      <c r="K36" s="4"/>
      <c r="L36" s="47" t="str">
        <f t="shared" si="6"/>
        <v/>
      </c>
      <c r="M36" s="36">
        <v>2800</v>
      </c>
      <c r="N36" s="51" t="str">
        <f t="shared" si="7"/>
        <v/>
      </c>
      <c r="O36" s="36">
        <v>2700</v>
      </c>
      <c r="P36" s="51" t="str">
        <f t="shared" si="7"/>
        <v/>
      </c>
      <c r="Q36" s="24"/>
      <c r="R36" s="17"/>
      <c r="S36" s="70"/>
      <c r="T36" s="28"/>
    </row>
    <row r="37" spans="1:20" ht="15.75" thickBot="1" x14ac:dyDescent="0.3">
      <c r="A37" s="18" t="s">
        <v>7</v>
      </c>
      <c r="B37" s="22"/>
      <c r="C37" s="40"/>
      <c r="D37" s="41"/>
      <c r="E37" s="41"/>
      <c r="F37" s="41"/>
      <c r="G37" s="41"/>
      <c r="H37" s="41"/>
      <c r="I37" s="42"/>
      <c r="J37" s="43" t="str">
        <f t="shared" si="5"/>
        <v/>
      </c>
      <c r="K37" s="20"/>
      <c r="L37" s="48" t="str">
        <f t="shared" si="6"/>
        <v/>
      </c>
      <c r="M37" s="40">
        <v>3100</v>
      </c>
      <c r="N37" s="52" t="str">
        <f t="shared" si="7"/>
        <v/>
      </c>
      <c r="O37" s="40">
        <v>3200</v>
      </c>
      <c r="P37" s="52" t="str">
        <f t="shared" si="7"/>
        <v/>
      </c>
      <c r="Q37" s="25"/>
      <c r="R37" s="21"/>
      <c r="S37" s="71"/>
      <c r="T37" s="29"/>
    </row>
    <row r="38" spans="1:20" ht="15.75" thickBot="1" x14ac:dyDescent="0.3">
      <c r="A38" s="285" t="s">
        <v>21</v>
      </c>
      <c r="B38" s="286"/>
      <c r="C38" s="54">
        <f>SUM(C3:C37)</f>
        <v>36800</v>
      </c>
      <c r="D38" s="55">
        <f t="shared" ref="D38:S38" si="10">SUM(D3:D37)</f>
        <v>5250</v>
      </c>
      <c r="E38" s="55">
        <f t="shared" si="10"/>
        <v>4720</v>
      </c>
      <c r="F38" s="55">
        <f t="shared" si="10"/>
        <v>6750</v>
      </c>
      <c r="G38" s="55">
        <f t="shared" si="10"/>
        <v>2350</v>
      </c>
      <c r="H38" s="55">
        <f t="shared" si="10"/>
        <v>2900</v>
      </c>
      <c r="I38" s="56">
        <f t="shared" si="10"/>
        <v>2820</v>
      </c>
      <c r="J38" s="61">
        <f>SUM(J3:J37)</f>
        <v>61590</v>
      </c>
      <c r="K38" s="126">
        <f t="shared" si="10"/>
        <v>21100</v>
      </c>
      <c r="L38" s="127">
        <f>J38/K38</f>
        <v>2.9189573459715641</v>
      </c>
      <c r="M38" s="132">
        <f>SUM(M3:M37)</f>
        <v>66600</v>
      </c>
      <c r="N38" s="148">
        <f>($J38-M38)/M38</f>
        <v>-7.522522522522522E-2</v>
      </c>
      <c r="O38" s="54">
        <f t="shared" si="10"/>
        <v>66700</v>
      </c>
      <c r="P38" s="148">
        <f>($J38-O38)/O38</f>
        <v>-7.6611694152923543E-2</v>
      </c>
      <c r="Q38" s="133">
        <f t="shared" si="10"/>
        <v>470</v>
      </c>
      <c r="R38" s="134">
        <f t="shared" si="10"/>
        <v>495</v>
      </c>
      <c r="S38" s="72">
        <f t="shared" si="10"/>
        <v>965</v>
      </c>
      <c r="T38" s="63"/>
    </row>
    <row r="39" spans="1:20" ht="15.75" thickBot="1" x14ac:dyDescent="0.3">
      <c r="A39" s="291" t="s">
        <v>44</v>
      </c>
      <c r="B39" s="292"/>
      <c r="C39" s="287" t="s">
        <v>26</v>
      </c>
      <c r="D39" s="267"/>
      <c r="E39" s="267"/>
      <c r="F39" s="267"/>
      <c r="G39" s="267"/>
      <c r="H39" s="267"/>
      <c r="I39" s="267"/>
      <c r="J39" s="288"/>
      <c r="K39" s="273" t="s">
        <v>81</v>
      </c>
      <c r="L39" s="275" t="s">
        <v>82</v>
      </c>
      <c r="M39" s="277" t="s">
        <v>87</v>
      </c>
      <c r="N39" s="278"/>
      <c r="O39" s="278"/>
      <c r="P39" s="278"/>
      <c r="Q39" s="278"/>
      <c r="R39" s="279"/>
      <c r="S39" s="130"/>
    </row>
    <row r="40" spans="1:20" x14ac:dyDescent="0.25">
      <c r="A40" s="293"/>
      <c r="B40" s="294"/>
      <c r="C40" s="75" t="s">
        <v>27</v>
      </c>
      <c r="D40" s="58" t="s">
        <v>28</v>
      </c>
      <c r="E40" s="58" t="s">
        <v>29</v>
      </c>
      <c r="F40" s="58" t="s">
        <v>30</v>
      </c>
      <c r="G40" s="58" t="s">
        <v>31</v>
      </c>
      <c r="H40" s="58" t="s">
        <v>32</v>
      </c>
      <c r="I40" s="58" t="s">
        <v>33</v>
      </c>
      <c r="J40" s="289">
        <f>J38/$J38</f>
        <v>1</v>
      </c>
      <c r="K40" s="274"/>
      <c r="L40" s="276"/>
      <c r="M40" s="137" t="s">
        <v>83</v>
      </c>
      <c r="N40" s="138" t="s">
        <v>86</v>
      </c>
      <c r="O40" s="280" t="s">
        <v>85</v>
      </c>
      <c r="P40" s="280"/>
      <c r="Q40" s="280" t="s">
        <v>84</v>
      </c>
      <c r="R40" s="281"/>
    </row>
    <row r="41" spans="1:20" ht="16.5" thickBot="1" x14ac:dyDescent="0.3">
      <c r="A41" s="295">
        <f>COUNTA(C3:C37)</f>
        <v>27</v>
      </c>
      <c r="B41" s="296"/>
      <c r="C41" s="76">
        <f>C38/$J38</f>
        <v>0.59749959408994968</v>
      </c>
      <c r="D41" s="60">
        <f t="shared" ref="D41:I41" si="11">D38/$J38</f>
        <v>8.5241110569897707E-2</v>
      </c>
      <c r="E41" s="60">
        <f t="shared" si="11"/>
        <v>7.6635817502841375E-2</v>
      </c>
      <c r="F41" s="60">
        <f t="shared" si="11"/>
        <v>0.10959571358986848</v>
      </c>
      <c r="G41" s="60">
        <f t="shared" si="11"/>
        <v>3.8155544731287544E-2</v>
      </c>
      <c r="H41" s="60">
        <f t="shared" si="11"/>
        <v>4.7085565838610163E-2</v>
      </c>
      <c r="I41" s="60">
        <f t="shared" si="11"/>
        <v>4.5786653677545058E-2</v>
      </c>
      <c r="J41" s="290"/>
      <c r="K41" s="128">
        <f>AVERAGE(K3:K37)</f>
        <v>781.48148148148152</v>
      </c>
      <c r="L41" s="131">
        <f>L38</f>
        <v>2.9189573459715641</v>
      </c>
      <c r="M41" s="136">
        <f>S38</f>
        <v>965</v>
      </c>
      <c r="N41" s="135">
        <v>11</v>
      </c>
      <c r="O41" s="282">
        <f>M41*N41</f>
        <v>10615</v>
      </c>
      <c r="P41" s="282"/>
      <c r="Q41" s="283">
        <f>O41/J38</f>
        <v>0.17234940737132651</v>
      </c>
      <c r="R41" s="284"/>
    </row>
    <row r="59" spans="1:15" x14ac:dyDescent="0.25">
      <c r="A59" s="231" t="s">
        <v>35</v>
      </c>
      <c r="B59" s="231"/>
      <c r="C59" s="231"/>
      <c r="D59" s="231"/>
      <c r="E59" s="231"/>
      <c r="F59" s="231"/>
      <c r="G59" s="231"/>
      <c r="H59" s="231"/>
      <c r="I59" s="231"/>
      <c r="J59" s="231"/>
      <c r="L59" s="245" t="s">
        <v>88</v>
      </c>
      <c r="M59" s="245"/>
      <c r="N59" s="245"/>
      <c r="O59" s="245"/>
    </row>
    <row r="60" spans="1:15" x14ac:dyDescent="0.25">
      <c r="A60" s="6"/>
      <c r="B60" s="65" t="s">
        <v>27</v>
      </c>
      <c r="C60" s="65" t="s">
        <v>28</v>
      </c>
      <c r="D60" s="65" t="s">
        <v>29</v>
      </c>
      <c r="E60" s="65" t="s">
        <v>30</v>
      </c>
      <c r="F60" s="65" t="s">
        <v>31</v>
      </c>
      <c r="G60" s="65" t="s">
        <v>32</v>
      </c>
      <c r="H60" s="65" t="s">
        <v>33</v>
      </c>
      <c r="I60" s="65" t="s">
        <v>36</v>
      </c>
      <c r="J60" s="65" t="s">
        <v>37</v>
      </c>
      <c r="L60" s="139"/>
      <c r="M60" s="245" t="s">
        <v>90</v>
      </c>
      <c r="N60" s="245"/>
      <c r="O60" s="140" t="s">
        <v>89</v>
      </c>
    </row>
    <row r="61" spans="1:15" x14ac:dyDescent="0.25">
      <c r="A61" s="5" t="s">
        <v>3</v>
      </c>
      <c r="B61" s="64" t="e">
        <f t="shared" ref="B61:H67" si="12">AVERAGE(C3,C10,C17,C24,C31)</f>
        <v>#DIV/0!</v>
      </c>
      <c r="C61" s="37" t="e">
        <f t="shared" si="12"/>
        <v>#DIV/0!</v>
      </c>
      <c r="D61" s="37" t="e">
        <f t="shared" si="12"/>
        <v>#DIV/0!</v>
      </c>
      <c r="E61" s="37" t="e">
        <f t="shared" si="12"/>
        <v>#DIV/0!</v>
      </c>
      <c r="F61" s="37" t="e">
        <f t="shared" si="12"/>
        <v>#DIV/0!</v>
      </c>
      <c r="G61" s="37" t="e">
        <f t="shared" si="12"/>
        <v>#DIV/0!</v>
      </c>
      <c r="H61" s="37" t="e">
        <f t="shared" si="12"/>
        <v>#DIV/0!</v>
      </c>
      <c r="I61" s="66" t="str">
        <f>IFERROR(SUM(B61:H61),"")</f>
        <v/>
      </c>
      <c r="J61" s="67" t="str">
        <f>IFERROR(I61/$I$68,"")</f>
        <v/>
      </c>
      <c r="L61" s="139" t="s">
        <v>3</v>
      </c>
      <c r="M61" s="244" t="str">
        <f>IFERROR(AVERAGE(S31,S17,S10,S3),"")</f>
        <v/>
      </c>
      <c r="N61" s="244"/>
      <c r="O61" s="67" t="str">
        <f>IFERROR(M61/$M$68,"")</f>
        <v/>
      </c>
    </row>
    <row r="62" spans="1:15" x14ac:dyDescent="0.25">
      <c r="A62" s="5" t="s">
        <v>1</v>
      </c>
      <c r="B62" s="3">
        <f t="shared" si="12"/>
        <v>1200</v>
      </c>
      <c r="C62" s="37">
        <f t="shared" si="12"/>
        <v>150</v>
      </c>
      <c r="D62" s="37">
        <f t="shared" si="12"/>
        <v>30</v>
      </c>
      <c r="E62" s="37">
        <f t="shared" si="12"/>
        <v>300</v>
      </c>
      <c r="F62" s="37">
        <f t="shared" si="12"/>
        <v>50</v>
      </c>
      <c r="G62" s="37">
        <f t="shared" si="12"/>
        <v>50</v>
      </c>
      <c r="H62" s="37">
        <f t="shared" si="12"/>
        <v>100</v>
      </c>
      <c r="I62" s="66">
        <f t="shared" ref="I62:I67" si="13">IFERROR(SUM(B62:H62),"")</f>
        <v>1880</v>
      </c>
      <c r="J62" s="67">
        <f t="shared" ref="J62:J67" si="14">I62/$I$68</f>
        <v>0.13544668587896252</v>
      </c>
      <c r="L62" s="139" t="s">
        <v>1</v>
      </c>
      <c r="M62" s="244">
        <f t="shared" ref="M62:M67" si="15">IFERROR(AVERAGE(S32,S18,S11,S4),"")</f>
        <v>30</v>
      </c>
      <c r="N62" s="244"/>
      <c r="O62" s="67">
        <f t="shared" ref="O62:O67" si="16">IFERROR(M62/$M$68,"")</f>
        <v>0.13953488372093023</v>
      </c>
    </row>
    <row r="63" spans="1:15" x14ac:dyDescent="0.25">
      <c r="A63" s="5" t="s">
        <v>2</v>
      </c>
      <c r="B63" s="3">
        <f t="shared" si="12"/>
        <v>1000</v>
      </c>
      <c r="C63" s="37">
        <f t="shared" si="12"/>
        <v>100</v>
      </c>
      <c r="D63" s="37">
        <f t="shared" si="12"/>
        <v>100</v>
      </c>
      <c r="E63" s="37">
        <f t="shared" si="12"/>
        <v>250</v>
      </c>
      <c r="F63" s="37">
        <f t="shared" si="12"/>
        <v>50</v>
      </c>
      <c r="G63" s="37">
        <f t="shared" si="12"/>
        <v>100</v>
      </c>
      <c r="H63" s="37">
        <f t="shared" si="12"/>
        <v>100</v>
      </c>
      <c r="I63" s="66">
        <f t="shared" si="13"/>
        <v>1700</v>
      </c>
      <c r="J63" s="67">
        <f t="shared" si="14"/>
        <v>0.12247838616714697</v>
      </c>
      <c r="L63" s="139" t="s">
        <v>2</v>
      </c>
      <c r="M63" s="244">
        <f t="shared" si="15"/>
        <v>30</v>
      </c>
      <c r="N63" s="244"/>
      <c r="O63" s="67">
        <f t="shared" si="16"/>
        <v>0.13953488372093023</v>
      </c>
    </row>
    <row r="64" spans="1:15" x14ac:dyDescent="0.25">
      <c r="A64" s="5" t="s">
        <v>4</v>
      </c>
      <c r="B64" s="3">
        <f t="shared" si="12"/>
        <v>1200</v>
      </c>
      <c r="C64" s="37">
        <f t="shared" si="12"/>
        <v>150</v>
      </c>
      <c r="D64" s="37">
        <f t="shared" si="12"/>
        <v>130</v>
      </c>
      <c r="E64" s="37">
        <f t="shared" si="12"/>
        <v>300</v>
      </c>
      <c r="F64" s="37">
        <f t="shared" si="12"/>
        <v>40</v>
      </c>
      <c r="G64" s="37">
        <f t="shared" si="12"/>
        <v>80</v>
      </c>
      <c r="H64" s="37">
        <f t="shared" si="12"/>
        <v>100</v>
      </c>
      <c r="I64" s="66">
        <f t="shared" si="13"/>
        <v>2000</v>
      </c>
      <c r="J64" s="67">
        <f t="shared" si="14"/>
        <v>0.14409221902017291</v>
      </c>
      <c r="L64" s="139" t="s">
        <v>4</v>
      </c>
      <c r="M64" s="244">
        <f t="shared" si="15"/>
        <v>35</v>
      </c>
      <c r="N64" s="244"/>
      <c r="O64" s="67">
        <f t="shared" si="16"/>
        <v>0.16279069767441862</v>
      </c>
    </row>
    <row r="65" spans="1:15" x14ac:dyDescent="0.25">
      <c r="A65" s="5" t="s">
        <v>5</v>
      </c>
      <c r="B65" s="3">
        <f t="shared" si="12"/>
        <v>1400</v>
      </c>
      <c r="C65" s="37">
        <f t="shared" si="12"/>
        <v>200</v>
      </c>
      <c r="D65" s="37">
        <f t="shared" si="12"/>
        <v>90</v>
      </c>
      <c r="E65" s="37">
        <f t="shared" si="12"/>
        <v>400</v>
      </c>
      <c r="F65" s="37">
        <f t="shared" si="12"/>
        <v>60</v>
      </c>
      <c r="G65" s="37">
        <f t="shared" si="12"/>
        <v>120</v>
      </c>
      <c r="H65" s="37">
        <f t="shared" si="12"/>
        <v>100</v>
      </c>
      <c r="I65" s="66">
        <f t="shared" si="13"/>
        <v>2370</v>
      </c>
      <c r="J65" s="67">
        <f t="shared" si="14"/>
        <v>0.1707492795389049</v>
      </c>
      <c r="L65" s="139" t="s">
        <v>5</v>
      </c>
      <c r="M65" s="244">
        <f t="shared" si="15"/>
        <v>40</v>
      </c>
      <c r="N65" s="244"/>
      <c r="O65" s="67">
        <f t="shared" si="16"/>
        <v>0.18604651162790697</v>
      </c>
    </row>
    <row r="66" spans="1:15" x14ac:dyDescent="0.25">
      <c r="A66" s="5" t="s">
        <v>6</v>
      </c>
      <c r="B66" s="3">
        <f t="shared" si="12"/>
        <v>1500</v>
      </c>
      <c r="C66" s="37">
        <f t="shared" si="12"/>
        <v>250</v>
      </c>
      <c r="D66" s="37">
        <f t="shared" si="12"/>
        <v>300</v>
      </c>
      <c r="E66" s="37">
        <f t="shared" si="12"/>
        <v>150</v>
      </c>
      <c r="F66" s="37">
        <f t="shared" si="12"/>
        <v>150</v>
      </c>
      <c r="G66" s="37">
        <f t="shared" si="12"/>
        <v>180</v>
      </c>
      <c r="H66" s="37">
        <f t="shared" si="12"/>
        <v>150</v>
      </c>
      <c r="I66" s="66">
        <f t="shared" si="13"/>
        <v>2680</v>
      </c>
      <c r="J66" s="67">
        <f t="shared" si="14"/>
        <v>0.1930835734870317</v>
      </c>
      <c r="L66" s="139" t="s">
        <v>6</v>
      </c>
      <c r="M66" s="244">
        <f t="shared" si="15"/>
        <v>40</v>
      </c>
      <c r="N66" s="244"/>
      <c r="O66" s="67">
        <f t="shared" si="16"/>
        <v>0.18604651162790697</v>
      </c>
    </row>
    <row r="67" spans="1:15" x14ac:dyDescent="0.25">
      <c r="A67" s="5" t="s">
        <v>7</v>
      </c>
      <c r="B67" s="3">
        <f t="shared" si="12"/>
        <v>2000</v>
      </c>
      <c r="C67" s="37">
        <f t="shared" si="12"/>
        <v>350</v>
      </c>
      <c r="D67" s="37">
        <f t="shared" si="12"/>
        <v>450</v>
      </c>
      <c r="E67" s="37">
        <f t="shared" si="12"/>
        <v>50</v>
      </c>
      <c r="F67" s="37">
        <f t="shared" si="12"/>
        <v>200</v>
      </c>
      <c r="G67" s="37">
        <f t="shared" si="12"/>
        <v>120</v>
      </c>
      <c r="H67" s="37">
        <f t="shared" si="12"/>
        <v>80</v>
      </c>
      <c r="I67" s="66">
        <f t="shared" si="13"/>
        <v>3250</v>
      </c>
      <c r="J67" s="67">
        <f t="shared" si="14"/>
        <v>0.23414985590778098</v>
      </c>
      <c r="L67" s="139" t="s">
        <v>7</v>
      </c>
      <c r="M67" s="244">
        <f t="shared" si="15"/>
        <v>40</v>
      </c>
      <c r="N67" s="244"/>
      <c r="O67" s="67">
        <f t="shared" si="16"/>
        <v>0.18604651162790697</v>
      </c>
    </row>
    <row r="68" spans="1:15" x14ac:dyDescent="0.25">
      <c r="A68" s="2"/>
      <c r="B68" s="45"/>
      <c r="I68" s="66">
        <f>SUM(I61:I67)</f>
        <v>13880</v>
      </c>
      <c r="J68" s="67">
        <f>SUM(J61:J67)</f>
        <v>1</v>
      </c>
      <c r="M68" s="244">
        <f>SUM(M61:N67)</f>
        <v>215</v>
      </c>
      <c r="N68" s="244"/>
    </row>
  </sheetData>
  <mergeCells count="43">
    <mergeCell ref="M65:N65"/>
    <mergeCell ref="M66:N66"/>
    <mergeCell ref="M67:N67"/>
    <mergeCell ref="M68:N68"/>
    <mergeCell ref="L59:O59"/>
    <mergeCell ref="M60:N60"/>
    <mergeCell ref="M61:N61"/>
    <mergeCell ref="M62:N62"/>
    <mergeCell ref="M63:N63"/>
    <mergeCell ref="M64:N64"/>
    <mergeCell ref="Q40:R40"/>
    <mergeCell ref="O40:P40"/>
    <mergeCell ref="O41:P41"/>
    <mergeCell ref="Q41:R41"/>
    <mergeCell ref="M39:R39"/>
    <mergeCell ref="C39:J39"/>
    <mergeCell ref="J40:J41"/>
    <mergeCell ref="T1:T2"/>
    <mergeCell ref="A59:J59"/>
    <mergeCell ref="A39:B40"/>
    <mergeCell ref="A41:B41"/>
    <mergeCell ref="K39:K40"/>
    <mergeCell ref="L39:L40"/>
    <mergeCell ref="L1:L2"/>
    <mergeCell ref="Q1:Q2"/>
    <mergeCell ref="R1:R2"/>
    <mergeCell ref="S1:S2"/>
    <mergeCell ref="M1:M2"/>
    <mergeCell ref="N1:N2"/>
    <mergeCell ref="O1:O2"/>
    <mergeCell ref="P1:P2"/>
    <mergeCell ref="K1:K2"/>
    <mergeCell ref="A1:B1"/>
    <mergeCell ref="A2:B2"/>
    <mergeCell ref="A38:B38"/>
    <mergeCell ref="C1:C2"/>
    <mergeCell ref="D1:D2"/>
    <mergeCell ref="E1:E2"/>
    <mergeCell ref="F1:F2"/>
    <mergeCell ref="G1:G2"/>
    <mergeCell ref="H1:H2"/>
    <mergeCell ref="I1:I2"/>
    <mergeCell ref="J1:J2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B3BC3-84AD-49E0-BCF3-20CBC799B654}">
  <dimension ref="A1:T68"/>
  <sheetViews>
    <sheetView topLeftCell="A37" workbookViewId="0">
      <selection activeCell="L59" sqref="L59:O68"/>
    </sheetView>
  </sheetViews>
  <sheetFormatPr baseColWidth="10" defaultRowHeight="15" x14ac:dyDescent="0.25"/>
  <cols>
    <col min="1" max="1" width="10.85546875" style="1"/>
    <col min="2" max="2" width="10.85546875" style="2"/>
    <col min="3" max="10" width="10.85546875" style="45"/>
    <col min="12" max="13" width="10.85546875" style="45"/>
    <col min="14" max="14" width="10.85546875" style="49"/>
    <col min="15" max="15" width="10.85546875" style="45"/>
    <col min="16" max="16" width="10.85546875" style="49"/>
    <col min="17" max="19" width="14.5703125" customWidth="1"/>
    <col min="20" max="20" width="58.42578125" customWidth="1"/>
  </cols>
  <sheetData>
    <row r="1" spans="1:20" ht="14.45" customHeight="1" x14ac:dyDescent="0.25">
      <c r="A1" s="258">
        <v>2020</v>
      </c>
      <c r="B1" s="259"/>
      <c r="C1" s="248" t="s">
        <v>8</v>
      </c>
      <c r="D1" s="252" t="s">
        <v>9</v>
      </c>
      <c r="E1" s="252" t="s">
        <v>10</v>
      </c>
      <c r="F1" s="252" t="s">
        <v>11</v>
      </c>
      <c r="G1" s="252" t="s">
        <v>12</v>
      </c>
      <c r="H1" s="252" t="s">
        <v>13</v>
      </c>
      <c r="I1" s="254" t="s">
        <v>14</v>
      </c>
      <c r="J1" s="248" t="s">
        <v>15</v>
      </c>
      <c r="K1" s="256" t="s">
        <v>19</v>
      </c>
      <c r="L1" s="254" t="s">
        <v>20</v>
      </c>
      <c r="M1" s="248" t="s">
        <v>22</v>
      </c>
      <c r="N1" s="246" t="s">
        <v>23</v>
      </c>
      <c r="O1" s="248" t="s">
        <v>24</v>
      </c>
      <c r="P1" s="246" t="s">
        <v>23</v>
      </c>
      <c r="Q1" s="250" t="s">
        <v>16</v>
      </c>
      <c r="R1" s="271" t="s">
        <v>17</v>
      </c>
      <c r="S1" s="246" t="s">
        <v>18</v>
      </c>
      <c r="T1" s="260" t="s">
        <v>34</v>
      </c>
    </row>
    <row r="2" spans="1:20" ht="15.75" thickBot="1" x14ac:dyDescent="0.3">
      <c r="A2" s="262" t="s">
        <v>42</v>
      </c>
      <c r="B2" s="263"/>
      <c r="C2" s="249"/>
      <c r="D2" s="253"/>
      <c r="E2" s="253"/>
      <c r="F2" s="253"/>
      <c r="G2" s="253"/>
      <c r="H2" s="253"/>
      <c r="I2" s="255"/>
      <c r="J2" s="249"/>
      <c r="K2" s="257"/>
      <c r="L2" s="255"/>
      <c r="M2" s="249"/>
      <c r="N2" s="247"/>
      <c r="O2" s="249"/>
      <c r="P2" s="247"/>
      <c r="Q2" s="251"/>
      <c r="R2" s="272"/>
      <c r="S2" s="247"/>
      <c r="T2" s="261"/>
    </row>
    <row r="3" spans="1:20" x14ac:dyDescent="0.25">
      <c r="A3" s="8" t="s">
        <v>3</v>
      </c>
      <c r="B3" s="9"/>
      <c r="C3" s="32"/>
      <c r="D3" s="33"/>
      <c r="E3" s="33"/>
      <c r="F3" s="33"/>
      <c r="G3" s="33"/>
      <c r="H3" s="33"/>
      <c r="I3" s="34"/>
      <c r="J3" s="35" t="str">
        <f t="shared" ref="J3:J9" si="0">IF(SUM(C3:I3)=0,"",SUM(C3:I3))</f>
        <v/>
      </c>
      <c r="K3" s="15"/>
      <c r="L3" s="46" t="str">
        <f t="shared" ref="L3:L9" si="1">IF(J3="","",J3/K3)</f>
        <v/>
      </c>
      <c r="M3" s="32"/>
      <c r="N3" s="50" t="str">
        <f t="shared" ref="N3:P9" si="2">IF(J3="","",($J3-M3)/M3)</f>
        <v/>
      </c>
      <c r="O3" s="32"/>
      <c r="P3" s="50" t="str">
        <f t="shared" si="2"/>
        <v/>
      </c>
      <c r="Q3" s="23"/>
      <c r="R3" s="16"/>
      <c r="S3" s="69" t="str">
        <f t="shared" ref="S3:S4" si="3">IF(SUM(Q3:R3)=0,"",SUM(Q3:R3))</f>
        <v/>
      </c>
      <c r="T3" s="27"/>
    </row>
    <row r="4" spans="1:20" x14ac:dyDescent="0.25">
      <c r="A4" s="10" t="s">
        <v>1</v>
      </c>
      <c r="B4" s="11"/>
      <c r="C4" s="36"/>
      <c r="D4" s="37"/>
      <c r="E4" s="37"/>
      <c r="F4" s="37"/>
      <c r="G4" s="37"/>
      <c r="H4" s="37"/>
      <c r="I4" s="38"/>
      <c r="J4" s="39" t="str">
        <f t="shared" si="0"/>
        <v/>
      </c>
      <c r="K4" s="4"/>
      <c r="L4" s="47" t="str">
        <f t="shared" si="1"/>
        <v/>
      </c>
      <c r="M4" s="36"/>
      <c r="N4" s="51" t="str">
        <f t="shared" si="2"/>
        <v/>
      </c>
      <c r="O4" s="36"/>
      <c r="P4" s="51" t="str">
        <f t="shared" si="2"/>
        <v/>
      </c>
      <c r="Q4" s="24"/>
      <c r="R4" s="17"/>
      <c r="S4" s="70" t="str">
        <f t="shared" si="3"/>
        <v/>
      </c>
      <c r="T4" s="28"/>
    </row>
    <row r="5" spans="1:20" x14ac:dyDescent="0.25">
      <c r="A5" s="10" t="s">
        <v>2</v>
      </c>
      <c r="B5" s="12"/>
      <c r="C5" s="36"/>
      <c r="D5" s="37"/>
      <c r="E5" s="37"/>
      <c r="F5" s="37"/>
      <c r="G5" s="37"/>
      <c r="H5" s="37"/>
      <c r="I5" s="38"/>
      <c r="J5" s="39" t="str">
        <f t="shared" si="0"/>
        <v/>
      </c>
      <c r="K5" s="4"/>
      <c r="L5" s="47" t="str">
        <f t="shared" si="1"/>
        <v/>
      </c>
      <c r="M5" s="36"/>
      <c r="N5" s="51" t="str">
        <f t="shared" si="2"/>
        <v/>
      </c>
      <c r="O5" s="36"/>
      <c r="P5" s="51" t="str">
        <f t="shared" si="2"/>
        <v/>
      </c>
      <c r="Q5" s="24"/>
      <c r="R5" s="17"/>
      <c r="S5" s="70" t="str">
        <f>IF(SUM(Q5:R5)=0,"",SUM(Q5:R5))</f>
        <v/>
      </c>
      <c r="T5" s="28"/>
    </row>
    <row r="6" spans="1:20" x14ac:dyDescent="0.25">
      <c r="A6" s="10" t="s">
        <v>4</v>
      </c>
      <c r="B6" s="12"/>
      <c r="C6" s="36"/>
      <c r="D6" s="37"/>
      <c r="E6" s="37"/>
      <c r="F6" s="37"/>
      <c r="G6" s="37"/>
      <c r="H6" s="37"/>
      <c r="I6" s="38"/>
      <c r="J6" s="39" t="str">
        <f t="shared" si="0"/>
        <v/>
      </c>
      <c r="K6" s="4"/>
      <c r="L6" s="47" t="str">
        <f t="shared" si="1"/>
        <v/>
      </c>
      <c r="M6" s="36"/>
      <c r="N6" s="51" t="str">
        <f t="shared" si="2"/>
        <v/>
      </c>
      <c r="O6" s="36"/>
      <c r="P6" s="51" t="str">
        <f t="shared" si="2"/>
        <v/>
      </c>
      <c r="Q6" s="24"/>
      <c r="R6" s="17"/>
      <c r="S6" s="70" t="str">
        <f t="shared" ref="S6:S11" si="4">IF(SUM(Q6:R6)=0,"",SUM(Q6:R6))</f>
        <v/>
      </c>
      <c r="T6" s="28"/>
    </row>
    <row r="7" spans="1:20" x14ac:dyDescent="0.25">
      <c r="A7" s="10" t="s">
        <v>5</v>
      </c>
      <c r="B7" s="12"/>
      <c r="C7" s="36"/>
      <c r="D7" s="37"/>
      <c r="E7" s="37"/>
      <c r="F7" s="37"/>
      <c r="G7" s="37"/>
      <c r="H7" s="37"/>
      <c r="I7" s="38"/>
      <c r="J7" s="39" t="str">
        <f t="shared" si="0"/>
        <v/>
      </c>
      <c r="K7" s="4"/>
      <c r="L7" s="47" t="str">
        <f t="shared" si="1"/>
        <v/>
      </c>
      <c r="M7" s="36"/>
      <c r="N7" s="51" t="str">
        <f t="shared" si="2"/>
        <v/>
      </c>
      <c r="O7" s="36"/>
      <c r="P7" s="51" t="str">
        <f t="shared" si="2"/>
        <v/>
      </c>
      <c r="Q7" s="24"/>
      <c r="R7" s="17"/>
      <c r="S7" s="70" t="str">
        <f t="shared" si="4"/>
        <v/>
      </c>
      <c r="T7" s="28"/>
    </row>
    <row r="8" spans="1:20" x14ac:dyDescent="0.25">
      <c r="A8" s="10" t="s">
        <v>6</v>
      </c>
      <c r="B8" s="12"/>
      <c r="C8" s="36"/>
      <c r="D8" s="37"/>
      <c r="E8" s="37"/>
      <c r="F8" s="37"/>
      <c r="G8" s="37"/>
      <c r="H8" s="37"/>
      <c r="I8" s="38"/>
      <c r="J8" s="39" t="str">
        <f t="shared" si="0"/>
        <v/>
      </c>
      <c r="K8" s="4"/>
      <c r="L8" s="47" t="str">
        <f t="shared" si="1"/>
        <v/>
      </c>
      <c r="M8" s="36"/>
      <c r="N8" s="51" t="str">
        <f t="shared" si="2"/>
        <v/>
      </c>
      <c r="O8" s="36"/>
      <c r="P8" s="51" t="str">
        <f t="shared" si="2"/>
        <v/>
      </c>
      <c r="Q8" s="24"/>
      <c r="R8" s="17"/>
      <c r="S8" s="70" t="str">
        <f t="shared" si="4"/>
        <v/>
      </c>
      <c r="T8" s="28"/>
    </row>
    <row r="9" spans="1:20" ht="15.75" thickBot="1" x14ac:dyDescent="0.3">
      <c r="A9" s="18" t="s">
        <v>7</v>
      </c>
      <c r="B9" s="19">
        <v>43862</v>
      </c>
      <c r="C9" s="40">
        <v>2000</v>
      </c>
      <c r="D9" s="41">
        <v>350</v>
      </c>
      <c r="E9" s="41">
        <v>450</v>
      </c>
      <c r="F9" s="41">
        <v>50</v>
      </c>
      <c r="G9" s="41">
        <v>200</v>
      </c>
      <c r="H9" s="41">
        <v>120</v>
      </c>
      <c r="I9" s="42">
        <v>80</v>
      </c>
      <c r="J9" s="43">
        <f t="shared" si="0"/>
        <v>3250</v>
      </c>
      <c r="K9" s="20">
        <v>1100</v>
      </c>
      <c r="L9" s="48">
        <f t="shared" si="1"/>
        <v>2.9545454545454546</v>
      </c>
      <c r="M9" s="40">
        <v>3100</v>
      </c>
      <c r="N9" s="52">
        <f t="shared" si="2"/>
        <v>4.8387096774193547E-2</v>
      </c>
      <c r="O9" s="40">
        <v>3200</v>
      </c>
      <c r="P9" s="52">
        <f t="shared" si="2"/>
        <v>1.5625E-2</v>
      </c>
      <c r="Q9" s="25">
        <v>20</v>
      </c>
      <c r="R9" s="21">
        <v>20</v>
      </c>
      <c r="S9" s="71">
        <f t="shared" si="4"/>
        <v>40</v>
      </c>
      <c r="T9" s="29"/>
    </row>
    <row r="10" spans="1:20" x14ac:dyDescent="0.25">
      <c r="A10" s="8" t="s">
        <v>3</v>
      </c>
      <c r="B10" s="9">
        <v>43863</v>
      </c>
      <c r="C10" s="32"/>
      <c r="D10" s="33"/>
      <c r="E10" s="33"/>
      <c r="F10" s="33"/>
      <c r="G10" s="33"/>
      <c r="H10" s="33"/>
      <c r="I10" s="34"/>
      <c r="J10" s="35" t="str">
        <f>IF(SUM(C10:I10)=0,"",SUM(C10:I10))</f>
        <v/>
      </c>
      <c r="K10" s="15"/>
      <c r="L10" s="46" t="str">
        <f>IF(J10="","",J10/K10)</f>
        <v/>
      </c>
      <c r="M10" s="32"/>
      <c r="N10" s="50" t="str">
        <f>IF(J10="","",($J10-M10)/M10)</f>
        <v/>
      </c>
      <c r="O10" s="32"/>
      <c r="P10" s="50" t="str">
        <f>IF(L10="","",($J10-O10)/O10)</f>
        <v/>
      </c>
      <c r="Q10" s="23"/>
      <c r="R10" s="16"/>
      <c r="S10" s="69" t="str">
        <f t="shared" si="4"/>
        <v/>
      </c>
      <c r="T10" s="27"/>
    </row>
    <row r="11" spans="1:20" x14ac:dyDescent="0.25">
      <c r="A11" s="10" t="s">
        <v>1</v>
      </c>
      <c r="B11" s="12">
        <v>43864</v>
      </c>
      <c r="C11" s="36">
        <v>1200</v>
      </c>
      <c r="D11" s="37">
        <v>150</v>
      </c>
      <c r="E11" s="37">
        <v>30</v>
      </c>
      <c r="F11" s="37">
        <v>300</v>
      </c>
      <c r="G11" s="37">
        <v>50</v>
      </c>
      <c r="H11" s="37">
        <v>50</v>
      </c>
      <c r="I11" s="38">
        <v>100</v>
      </c>
      <c r="J11" s="39">
        <f t="shared" ref="J11:J37" si="5">IF(SUM(C11:I11)=0,"",SUM(C11:I11))</f>
        <v>1880</v>
      </c>
      <c r="K11" s="4">
        <v>650</v>
      </c>
      <c r="L11" s="47">
        <f t="shared" ref="L11:L37" si="6">IF(J11="","",J11/K11)</f>
        <v>2.8923076923076922</v>
      </c>
      <c r="M11" s="36">
        <v>1900</v>
      </c>
      <c r="N11" s="51">
        <f t="shared" ref="N11:P26" si="7">IF(J11="","",($J11-M11)/M11)</f>
        <v>-1.0526315789473684E-2</v>
      </c>
      <c r="O11" s="36">
        <v>1800</v>
      </c>
      <c r="P11" s="51">
        <f t="shared" si="7"/>
        <v>4.4444444444444446E-2</v>
      </c>
      <c r="Q11" s="24">
        <v>15</v>
      </c>
      <c r="R11" s="17">
        <v>15</v>
      </c>
      <c r="S11" s="70">
        <f t="shared" si="4"/>
        <v>30</v>
      </c>
      <c r="T11" s="28"/>
    </row>
    <row r="12" spans="1:20" x14ac:dyDescent="0.25">
      <c r="A12" s="10" t="s">
        <v>2</v>
      </c>
      <c r="B12" s="12">
        <v>43865</v>
      </c>
      <c r="C12" s="36">
        <v>1000</v>
      </c>
      <c r="D12" s="37">
        <v>100</v>
      </c>
      <c r="E12" s="37">
        <v>100</v>
      </c>
      <c r="F12" s="37">
        <v>250</v>
      </c>
      <c r="G12" s="37">
        <v>50</v>
      </c>
      <c r="H12" s="37">
        <v>100</v>
      </c>
      <c r="I12" s="38">
        <v>100</v>
      </c>
      <c r="J12" s="39">
        <f t="shared" si="5"/>
        <v>1700</v>
      </c>
      <c r="K12" s="4">
        <v>600</v>
      </c>
      <c r="L12" s="47">
        <f t="shared" si="6"/>
        <v>2.8333333333333335</v>
      </c>
      <c r="M12" s="36">
        <v>1800</v>
      </c>
      <c r="N12" s="51">
        <f t="shared" si="7"/>
        <v>-5.5555555555555552E-2</v>
      </c>
      <c r="O12" s="36">
        <v>1600</v>
      </c>
      <c r="P12" s="51">
        <f t="shared" si="7"/>
        <v>6.25E-2</v>
      </c>
      <c r="Q12" s="24">
        <v>15</v>
      </c>
      <c r="R12" s="17">
        <v>15</v>
      </c>
      <c r="S12" s="70">
        <f>IF(SUM(Q12:R12)=0,"",SUM(Q12:R12))</f>
        <v>30</v>
      </c>
      <c r="T12" s="28"/>
    </row>
    <row r="13" spans="1:20" x14ac:dyDescent="0.25">
      <c r="A13" s="10" t="s">
        <v>4</v>
      </c>
      <c r="B13" s="12">
        <v>43866</v>
      </c>
      <c r="C13" s="36">
        <v>1200</v>
      </c>
      <c r="D13" s="37">
        <v>150</v>
      </c>
      <c r="E13" s="37">
        <v>130</v>
      </c>
      <c r="F13" s="37">
        <v>300</v>
      </c>
      <c r="G13" s="37">
        <v>40</v>
      </c>
      <c r="H13" s="37">
        <v>80</v>
      </c>
      <c r="I13" s="38">
        <v>100</v>
      </c>
      <c r="J13" s="39">
        <f t="shared" si="5"/>
        <v>2000</v>
      </c>
      <c r="K13" s="4">
        <v>700</v>
      </c>
      <c r="L13" s="47">
        <f t="shared" si="6"/>
        <v>2.8571428571428572</v>
      </c>
      <c r="M13" s="36">
        <v>1900</v>
      </c>
      <c r="N13" s="51">
        <f t="shared" si="7"/>
        <v>5.2631578947368418E-2</v>
      </c>
      <c r="O13" s="36">
        <v>2100</v>
      </c>
      <c r="P13" s="51">
        <f t="shared" si="7"/>
        <v>-4.7619047619047616E-2</v>
      </c>
      <c r="Q13" s="24">
        <v>15</v>
      </c>
      <c r="R13" s="17">
        <v>20</v>
      </c>
      <c r="S13" s="70">
        <f t="shared" ref="S13:S35" si="8">IF(SUM(Q13:R13)=0,"",SUM(Q13:R13))</f>
        <v>35</v>
      </c>
      <c r="T13" s="28"/>
    </row>
    <row r="14" spans="1:20" x14ac:dyDescent="0.25">
      <c r="A14" s="10" t="s">
        <v>5</v>
      </c>
      <c r="B14" s="12">
        <v>43867</v>
      </c>
      <c r="C14" s="36">
        <v>1400</v>
      </c>
      <c r="D14" s="37">
        <v>200</v>
      </c>
      <c r="E14" s="37">
        <v>90</v>
      </c>
      <c r="F14" s="37">
        <v>400</v>
      </c>
      <c r="G14" s="37">
        <v>60</v>
      </c>
      <c r="H14" s="37">
        <v>120</v>
      </c>
      <c r="I14" s="38">
        <v>100</v>
      </c>
      <c r="J14" s="39">
        <f t="shared" si="5"/>
        <v>2370</v>
      </c>
      <c r="K14" s="4">
        <v>800</v>
      </c>
      <c r="L14" s="47">
        <f t="shared" si="6"/>
        <v>2.9624999999999999</v>
      </c>
      <c r="M14" s="36">
        <v>2200</v>
      </c>
      <c r="N14" s="51">
        <f t="shared" si="7"/>
        <v>7.7272727272727271E-2</v>
      </c>
      <c r="O14" s="36">
        <v>2300</v>
      </c>
      <c r="P14" s="51">
        <f t="shared" si="7"/>
        <v>3.0434782608695653E-2</v>
      </c>
      <c r="Q14" s="24">
        <v>20</v>
      </c>
      <c r="R14" s="17">
        <v>20</v>
      </c>
      <c r="S14" s="70">
        <f t="shared" si="8"/>
        <v>40</v>
      </c>
      <c r="T14" s="28"/>
    </row>
    <row r="15" spans="1:20" x14ac:dyDescent="0.25">
      <c r="A15" s="10" t="s">
        <v>6</v>
      </c>
      <c r="B15" s="12">
        <v>43868</v>
      </c>
      <c r="C15" s="36">
        <v>1500</v>
      </c>
      <c r="D15" s="37">
        <v>250</v>
      </c>
      <c r="E15" s="37">
        <v>300</v>
      </c>
      <c r="F15" s="37">
        <v>150</v>
      </c>
      <c r="G15" s="37">
        <v>150</v>
      </c>
      <c r="H15" s="37">
        <v>180</v>
      </c>
      <c r="I15" s="38">
        <v>150</v>
      </c>
      <c r="J15" s="39">
        <f t="shared" si="5"/>
        <v>2680</v>
      </c>
      <c r="K15" s="4">
        <v>900</v>
      </c>
      <c r="L15" s="47">
        <f t="shared" si="6"/>
        <v>2.9777777777777779</v>
      </c>
      <c r="M15" s="36">
        <v>2800</v>
      </c>
      <c r="N15" s="51">
        <f t="shared" si="7"/>
        <v>-4.2857142857142858E-2</v>
      </c>
      <c r="O15" s="36">
        <v>2700</v>
      </c>
      <c r="P15" s="51">
        <f t="shared" si="7"/>
        <v>-7.4074074074074077E-3</v>
      </c>
      <c r="Q15" s="24">
        <v>20</v>
      </c>
      <c r="R15" s="17">
        <v>20</v>
      </c>
      <c r="S15" s="70">
        <f t="shared" si="8"/>
        <v>40</v>
      </c>
      <c r="T15" s="28"/>
    </row>
    <row r="16" spans="1:20" ht="15.75" thickBot="1" x14ac:dyDescent="0.3">
      <c r="A16" s="18" t="s">
        <v>7</v>
      </c>
      <c r="B16" s="19">
        <v>43869</v>
      </c>
      <c r="C16" s="40">
        <v>2000</v>
      </c>
      <c r="D16" s="41">
        <v>350</v>
      </c>
      <c r="E16" s="41">
        <v>450</v>
      </c>
      <c r="F16" s="41">
        <v>50</v>
      </c>
      <c r="G16" s="41">
        <v>200</v>
      </c>
      <c r="H16" s="41">
        <v>120</v>
      </c>
      <c r="I16" s="42">
        <v>80</v>
      </c>
      <c r="J16" s="43">
        <f t="shared" si="5"/>
        <v>3250</v>
      </c>
      <c r="K16" s="20">
        <v>1100</v>
      </c>
      <c r="L16" s="48">
        <f t="shared" si="6"/>
        <v>2.9545454545454546</v>
      </c>
      <c r="M16" s="40">
        <v>3100</v>
      </c>
      <c r="N16" s="52">
        <f t="shared" si="7"/>
        <v>4.8387096774193547E-2</v>
      </c>
      <c r="O16" s="40">
        <v>3200</v>
      </c>
      <c r="P16" s="52">
        <f t="shared" si="7"/>
        <v>1.5625E-2</v>
      </c>
      <c r="Q16" s="25">
        <v>20</v>
      </c>
      <c r="R16" s="21">
        <v>20</v>
      </c>
      <c r="S16" s="71">
        <f t="shared" si="8"/>
        <v>40</v>
      </c>
      <c r="T16" s="29"/>
    </row>
    <row r="17" spans="1:20" x14ac:dyDescent="0.25">
      <c r="A17" s="8" t="s">
        <v>3</v>
      </c>
      <c r="B17" s="9">
        <v>43870</v>
      </c>
      <c r="C17" s="32"/>
      <c r="D17" s="33"/>
      <c r="E17" s="33"/>
      <c r="F17" s="33"/>
      <c r="G17" s="33"/>
      <c r="H17" s="33"/>
      <c r="I17" s="34"/>
      <c r="J17" s="35" t="str">
        <f t="shared" si="5"/>
        <v/>
      </c>
      <c r="K17" s="15"/>
      <c r="L17" s="46" t="str">
        <f t="shared" si="6"/>
        <v/>
      </c>
      <c r="M17" s="32"/>
      <c r="N17" s="50" t="str">
        <f t="shared" si="7"/>
        <v/>
      </c>
      <c r="O17" s="32"/>
      <c r="P17" s="50" t="str">
        <f t="shared" si="7"/>
        <v/>
      </c>
      <c r="Q17" s="23"/>
      <c r="R17" s="16"/>
      <c r="S17" s="69" t="str">
        <f t="shared" si="8"/>
        <v/>
      </c>
      <c r="T17" s="27"/>
    </row>
    <row r="18" spans="1:20" x14ac:dyDescent="0.25">
      <c r="A18" s="10" t="s">
        <v>1</v>
      </c>
      <c r="B18" s="12">
        <v>43871</v>
      </c>
      <c r="C18" s="36">
        <v>1200</v>
      </c>
      <c r="D18" s="37">
        <v>150</v>
      </c>
      <c r="E18" s="37">
        <v>30</v>
      </c>
      <c r="F18" s="37">
        <v>300</v>
      </c>
      <c r="G18" s="37">
        <v>50</v>
      </c>
      <c r="H18" s="37">
        <v>50</v>
      </c>
      <c r="I18" s="38">
        <v>100</v>
      </c>
      <c r="J18" s="39">
        <f t="shared" si="5"/>
        <v>1880</v>
      </c>
      <c r="K18" s="4">
        <v>650</v>
      </c>
      <c r="L18" s="47">
        <f t="shared" si="6"/>
        <v>2.8923076923076922</v>
      </c>
      <c r="M18" s="36">
        <v>1900</v>
      </c>
      <c r="N18" s="51">
        <f t="shared" si="7"/>
        <v>-1.0526315789473684E-2</v>
      </c>
      <c r="O18" s="36">
        <v>1800</v>
      </c>
      <c r="P18" s="51">
        <f t="shared" si="7"/>
        <v>4.4444444444444446E-2</v>
      </c>
      <c r="Q18" s="24">
        <v>15</v>
      </c>
      <c r="R18" s="17">
        <v>15</v>
      </c>
      <c r="S18" s="70">
        <f t="shared" si="8"/>
        <v>30</v>
      </c>
      <c r="T18" s="28"/>
    </row>
    <row r="19" spans="1:20" x14ac:dyDescent="0.25">
      <c r="A19" s="10" t="s">
        <v>2</v>
      </c>
      <c r="B19" s="12">
        <v>43872</v>
      </c>
      <c r="C19" s="36">
        <v>1000</v>
      </c>
      <c r="D19" s="37">
        <v>100</v>
      </c>
      <c r="E19" s="37">
        <v>100</v>
      </c>
      <c r="F19" s="37">
        <v>250</v>
      </c>
      <c r="G19" s="37">
        <v>50</v>
      </c>
      <c r="H19" s="37">
        <v>100</v>
      </c>
      <c r="I19" s="38">
        <v>100</v>
      </c>
      <c r="J19" s="39">
        <f t="shared" si="5"/>
        <v>1700</v>
      </c>
      <c r="K19" s="4">
        <v>600</v>
      </c>
      <c r="L19" s="47">
        <f t="shared" si="6"/>
        <v>2.8333333333333335</v>
      </c>
      <c r="M19" s="36">
        <v>1800</v>
      </c>
      <c r="N19" s="51">
        <f t="shared" si="7"/>
        <v>-5.5555555555555552E-2</v>
      </c>
      <c r="O19" s="36">
        <v>1600</v>
      </c>
      <c r="P19" s="51">
        <f t="shared" si="7"/>
        <v>6.25E-2</v>
      </c>
      <c r="Q19" s="24">
        <v>15</v>
      </c>
      <c r="R19" s="17">
        <v>15</v>
      </c>
      <c r="S19" s="70">
        <f t="shared" si="8"/>
        <v>30</v>
      </c>
      <c r="T19" s="28"/>
    </row>
    <row r="20" spans="1:20" x14ac:dyDescent="0.25">
      <c r="A20" s="10" t="s">
        <v>4</v>
      </c>
      <c r="B20" s="12">
        <v>43873</v>
      </c>
      <c r="C20" s="36">
        <v>1200</v>
      </c>
      <c r="D20" s="37">
        <v>150</v>
      </c>
      <c r="E20" s="37">
        <v>130</v>
      </c>
      <c r="F20" s="37">
        <v>300</v>
      </c>
      <c r="G20" s="37">
        <v>40</v>
      </c>
      <c r="H20" s="37">
        <v>80</v>
      </c>
      <c r="I20" s="38">
        <v>100</v>
      </c>
      <c r="J20" s="39">
        <f t="shared" si="5"/>
        <v>2000</v>
      </c>
      <c r="K20" s="4">
        <v>700</v>
      </c>
      <c r="L20" s="47">
        <f t="shared" si="6"/>
        <v>2.8571428571428572</v>
      </c>
      <c r="M20" s="36">
        <v>1900</v>
      </c>
      <c r="N20" s="51">
        <f t="shared" si="7"/>
        <v>5.2631578947368418E-2</v>
      </c>
      <c r="O20" s="36">
        <v>2100</v>
      </c>
      <c r="P20" s="51">
        <f t="shared" si="7"/>
        <v>-4.7619047619047616E-2</v>
      </c>
      <c r="Q20" s="24">
        <v>15</v>
      </c>
      <c r="R20" s="17">
        <v>20</v>
      </c>
      <c r="S20" s="70">
        <f t="shared" si="8"/>
        <v>35</v>
      </c>
      <c r="T20" s="28"/>
    </row>
    <row r="21" spans="1:20" x14ac:dyDescent="0.25">
      <c r="A21" s="10" t="s">
        <v>5</v>
      </c>
      <c r="B21" s="12">
        <v>43874</v>
      </c>
      <c r="C21" s="36">
        <v>1400</v>
      </c>
      <c r="D21" s="37">
        <v>200</v>
      </c>
      <c r="E21" s="37">
        <v>90</v>
      </c>
      <c r="F21" s="37">
        <v>400</v>
      </c>
      <c r="G21" s="37">
        <v>60</v>
      </c>
      <c r="H21" s="37">
        <v>120</v>
      </c>
      <c r="I21" s="38">
        <v>100</v>
      </c>
      <c r="J21" s="39">
        <f t="shared" si="5"/>
        <v>2370</v>
      </c>
      <c r="K21" s="4">
        <v>800</v>
      </c>
      <c r="L21" s="47">
        <f t="shared" si="6"/>
        <v>2.9624999999999999</v>
      </c>
      <c r="M21" s="36">
        <v>2200</v>
      </c>
      <c r="N21" s="51">
        <f t="shared" si="7"/>
        <v>7.7272727272727271E-2</v>
      </c>
      <c r="O21" s="36">
        <v>2300</v>
      </c>
      <c r="P21" s="51">
        <f t="shared" si="7"/>
        <v>3.0434782608695653E-2</v>
      </c>
      <c r="Q21" s="24">
        <v>20</v>
      </c>
      <c r="R21" s="17">
        <v>20</v>
      </c>
      <c r="S21" s="70">
        <f t="shared" si="8"/>
        <v>40</v>
      </c>
      <c r="T21" s="28"/>
    </row>
    <row r="22" spans="1:20" x14ac:dyDescent="0.25">
      <c r="A22" s="10" t="s">
        <v>6</v>
      </c>
      <c r="B22" s="12">
        <v>43875</v>
      </c>
      <c r="C22" s="36">
        <v>1500</v>
      </c>
      <c r="D22" s="37">
        <v>250</v>
      </c>
      <c r="E22" s="37">
        <v>300</v>
      </c>
      <c r="F22" s="37">
        <v>150</v>
      </c>
      <c r="G22" s="37">
        <v>150</v>
      </c>
      <c r="H22" s="37">
        <v>180</v>
      </c>
      <c r="I22" s="38">
        <v>150</v>
      </c>
      <c r="J22" s="39">
        <f t="shared" si="5"/>
        <v>2680</v>
      </c>
      <c r="K22" s="4">
        <v>900</v>
      </c>
      <c r="L22" s="47">
        <f t="shared" si="6"/>
        <v>2.9777777777777779</v>
      </c>
      <c r="M22" s="36">
        <v>2800</v>
      </c>
      <c r="N22" s="51">
        <f t="shared" si="7"/>
        <v>-4.2857142857142858E-2</v>
      </c>
      <c r="O22" s="36">
        <v>2700</v>
      </c>
      <c r="P22" s="51">
        <f t="shared" si="7"/>
        <v>-7.4074074074074077E-3</v>
      </c>
      <c r="Q22" s="24">
        <v>20</v>
      </c>
      <c r="R22" s="17">
        <v>20</v>
      </c>
      <c r="S22" s="70">
        <f t="shared" si="8"/>
        <v>40</v>
      </c>
      <c r="T22" s="28"/>
    </row>
    <row r="23" spans="1:20" ht="15.75" thickBot="1" x14ac:dyDescent="0.3">
      <c r="A23" s="18" t="s">
        <v>7</v>
      </c>
      <c r="B23" s="19">
        <v>43876</v>
      </c>
      <c r="C23" s="40">
        <v>2000</v>
      </c>
      <c r="D23" s="41">
        <v>350</v>
      </c>
      <c r="E23" s="41">
        <v>450</v>
      </c>
      <c r="F23" s="41">
        <v>50</v>
      </c>
      <c r="G23" s="41">
        <v>200</v>
      </c>
      <c r="H23" s="41">
        <v>120</v>
      </c>
      <c r="I23" s="42">
        <v>80</v>
      </c>
      <c r="J23" s="43">
        <f t="shared" si="5"/>
        <v>3250</v>
      </c>
      <c r="K23" s="20">
        <v>1100</v>
      </c>
      <c r="L23" s="48">
        <f t="shared" si="6"/>
        <v>2.9545454545454546</v>
      </c>
      <c r="M23" s="40">
        <v>3100</v>
      </c>
      <c r="N23" s="52">
        <f t="shared" si="7"/>
        <v>4.8387096774193547E-2</v>
      </c>
      <c r="O23" s="40">
        <v>3200</v>
      </c>
      <c r="P23" s="52">
        <f t="shared" si="7"/>
        <v>1.5625E-2</v>
      </c>
      <c r="Q23" s="25">
        <v>20</v>
      </c>
      <c r="R23" s="21">
        <v>20</v>
      </c>
      <c r="S23" s="71">
        <f t="shared" si="8"/>
        <v>40</v>
      </c>
      <c r="T23" s="29"/>
    </row>
    <row r="24" spans="1:20" x14ac:dyDescent="0.25">
      <c r="A24" s="8" t="s">
        <v>3</v>
      </c>
      <c r="B24" s="9">
        <v>43877</v>
      </c>
      <c r="C24" s="32"/>
      <c r="D24" s="33"/>
      <c r="E24" s="33"/>
      <c r="F24" s="33"/>
      <c r="G24" s="33"/>
      <c r="H24" s="33"/>
      <c r="I24" s="34"/>
      <c r="J24" s="35" t="str">
        <f t="shared" si="5"/>
        <v/>
      </c>
      <c r="K24" s="15"/>
      <c r="L24" s="46" t="str">
        <f t="shared" si="6"/>
        <v/>
      </c>
      <c r="M24" s="32"/>
      <c r="N24" s="50" t="str">
        <f t="shared" si="7"/>
        <v/>
      </c>
      <c r="O24" s="32"/>
      <c r="P24" s="50" t="str">
        <f t="shared" si="7"/>
        <v/>
      </c>
      <c r="Q24" s="23"/>
      <c r="R24" s="16"/>
      <c r="S24" s="69" t="str">
        <f t="shared" si="8"/>
        <v/>
      </c>
      <c r="T24" s="27"/>
    </row>
    <row r="25" spans="1:20" x14ac:dyDescent="0.25">
      <c r="A25" s="10" t="s">
        <v>1</v>
      </c>
      <c r="B25" s="12">
        <v>43878</v>
      </c>
      <c r="C25" s="36">
        <v>1200</v>
      </c>
      <c r="D25" s="37">
        <v>150</v>
      </c>
      <c r="E25" s="37">
        <v>30</v>
      </c>
      <c r="F25" s="37">
        <v>300</v>
      </c>
      <c r="G25" s="37">
        <v>50</v>
      </c>
      <c r="H25" s="37">
        <v>50</v>
      </c>
      <c r="I25" s="38">
        <v>100</v>
      </c>
      <c r="J25" s="39">
        <f t="shared" si="5"/>
        <v>1880</v>
      </c>
      <c r="K25" s="4">
        <v>650</v>
      </c>
      <c r="L25" s="47">
        <f t="shared" si="6"/>
        <v>2.8923076923076922</v>
      </c>
      <c r="M25" s="36">
        <v>1900</v>
      </c>
      <c r="N25" s="51">
        <f t="shared" si="7"/>
        <v>-1.0526315789473684E-2</v>
      </c>
      <c r="O25" s="36">
        <v>1800</v>
      </c>
      <c r="P25" s="51">
        <f t="shared" si="7"/>
        <v>4.4444444444444446E-2</v>
      </c>
      <c r="Q25" s="24">
        <v>15</v>
      </c>
      <c r="R25" s="17">
        <v>15</v>
      </c>
      <c r="S25" s="70">
        <f t="shared" si="8"/>
        <v>30</v>
      </c>
      <c r="T25" s="28"/>
    </row>
    <row r="26" spans="1:20" x14ac:dyDescent="0.25">
      <c r="A26" s="10" t="s">
        <v>2</v>
      </c>
      <c r="B26" s="12">
        <v>43879</v>
      </c>
      <c r="C26" s="36">
        <v>1000</v>
      </c>
      <c r="D26" s="37">
        <v>100</v>
      </c>
      <c r="E26" s="37">
        <v>100</v>
      </c>
      <c r="F26" s="37">
        <v>250</v>
      </c>
      <c r="G26" s="37">
        <v>50</v>
      </c>
      <c r="H26" s="37">
        <v>100</v>
      </c>
      <c r="I26" s="38">
        <v>100</v>
      </c>
      <c r="J26" s="39">
        <f t="shared" si="5"/>
        <v>1700</v>
      </c>
      <c r="K26" s="4">
        <v>600</v>
      </c>
      <c r="L26" s="47">
        <f t="shared" si="6"/>
        <v>2.8333333333333335</v>
      </c>
      <c r="M26" s="36">
        <v>1800</v>
      </c>
      <c r="N26" s="51">
        <f t="shared" si="7"/>
        <v>-5.5555555555555552E-2</v>
      </c>
      <c r="O26" s="36">
        <v>1600</v>
      </c>
      <c r="P26" s="51">
        <f t="shared" si="7"/>
        <v>6.25E-2</v>
      </c>
      <c r="Q26" s="24">
        <v>15</v>
      </c>
      <c r="R26" s="17">
        <v>15</v>
      </c>
      <c r="S26" s="70">
        <f t="shared" si="8"/>
        <v>30</v>
      </c>
      <c r="T26" s="28"/>
    </row>
    <row r="27" spans="1:20" x14ac:dyDescent="0.25">
      <c r="A27" s="10" t="s">
        <v>4</v>
      </c>
      <c r="B27" s="12">
        <v>43880</v>
      </c>
      <c r="C27" s="36">
        <v>1200</v>
      </c>
      <c r="D27" s="37">
        <v>150</v>
      </c>
      <c r="E27" s="37">
        <v>130</v>
      </c>
      <c r="F27" s="37">
        <v>300</v>
      </c>
      <c r="G27" s="37">
        <v>40</v>
      </c>
      <c r="H27" s="37">
        <v>80</v>
      </c>
      <c r="I27" s="38">
        <v>100</v>
      </c>
      <c r="J27" s="39">
        <f t="shared" si="5"/>
        <v>2000</v>
      </c>
      <c r="K27" s="4">
        <v>700</v>
      </c>
      <c r="L27" s="47">
        <f t="shared" si="6"/>
        <v>2.8571428571428572</v>
      </c>
      <c r="M27" s="36">
        <v>1900</v>
      </c>
      <c r="N27" s="51">
        <f t="shared" ref="N27:P37" si="9">IF(J27="","",($J27-M27)/M27)</f>
        <v>5.2631578947368418E-2</v>
      </c>
      <c r="O27" s="36">
        <v>2100</v>
      </c>
      <c r="P27" s="51">
        <f t="shared" si="9"/>
        <v>-4.7619047619047616E-2</v>
      </c>
      <c r="Q27" s="24">
        <v>15</v>
      </c>
      <c r="R27" s="17">
        <v>20</v>
      </c>
      <c r="S27" s="70">
        <f t="shared" si="8"/>
        <v>35</v>
      </c>
      <c r="T27" s="28"/>
    </row>
    <row r="28" spans="1:20" x14ac:dyDescent="0.25">
      <c r="A28" s="10" t="s">
        <v>5</v>
      </c>
      <c r="B28" s="12">
        <v>43881</v>
      </c>
      <c r="C28" s="36">
        <v>1400</v>
      </c>
      <c r="D28" s="37">
        <v>200</v>
      </c>
      <c r="E28" s="37">
        <v>90</v>
      </c>
      <c r="F28" s="37">
        <v>400</v>
      </c>
      <c r="G28" s="37">
        <v>60</v>
      </c>
      <c r="H28" s="37">
        <v>120</v>
      </c>
      <c r="I28" s="38">
        <v>100</v>
      </c>
      <c r="J28" s="39">
        <f t="shared" si="5"/>
        <v>2370</v>
      </c>
      <c r="K28" s="4">
        <v>800</v>
      </c>
      <c r="L28" s="47">
        <f t="shared" si="6"/>
        <v>2.9624999999999999</v>
      </c>
      <c r="M28" s="36">
        <v>2200</v>
      </c>
      <c r="N28" s="51">
        <f t="shared" si="9"/>
        <v>7.7272727272727271E-2</v>
      </c>
      <c r="O28" s="36">
        <v>2300</v>
      </c>
      <c r="P28" s="51">
        <f t="shared" si="9"/>
        <v>3.0434782608695653E-2</v>
      </c>
      <c r="Q28" s="24">
        <v>20</v>
      </c>
      <c r="R28" s="17">
        <v>20</v>
      </c>
      <c r="S28" s="70">
        <f t="shared" si="8"/>
        <v>40</v>
      </c>
      <c r="T28" s="28"/>
    </row>
    <row r="29" spans="1:20" x14ac:dyDescent="0.25">
      <c r="A29" s="10" t="s">
        <v>6</v>
      </c>
      <c r="B29" s="12">
        <v>43882</v>
      </c>
      <c r="C29" s="36">
        <v>1500</v>
      </c>
      <c r="D29" s="37">
        <v>250</v>
      </c>
      <c r="E29" s="37">
        <v>300</v>
      </c>
      <c r="F29" s="37">
        <v>150</v>
      </c>
      <c r="G29" s="37">
        <v>150</v>
      </c>
      <c r="H29" s="37">
        <v>180</v>
      </c>
      <c r="I29" s="38">
        <v>150</v>
      </c>
      <c r="J29" s="39">
        <f t="shared" si="5"/>
        <v>2680</v>
      </c>
      <c r="K29" s="4">
        <v>900</v>
      </c>
      <c r="L29" s="47">
        <f t="shared" si="6"/>
        <v>2.9777777777777779</v>
      </c>
      <c r="M29" s="36">
        <v>2800</v>
      </c>
      <c r="N29" s="51">
        <f t="shared" si="9"/>
        <v>-4.2857142857142858E-2</v>
      </c>
      <c r="O29" s="36">
        <v>2700</v>
      </c>
      <c r="P29" s="51">
        <f t="shared" si="9"/>
        <v>-7.4074074074074077E-3</v>
      </c>
      <c r="Q29" s="24">
        <v>20</v>
      </c>
      <c r="R29" s="17">
        <v>20</v>
      </c>
      <c r="S29" s="70">
        <f t="shared" si="8"/>
        <v>40</v>
      </c>
      <c r="T29" s="28"/>
    </row>
    <row r="30" spans="1:20" ht="15.75" thickBot="1" x14ac:dyDescent="0.3">
      <c r="A30" s="18" t="s">
        <v>7</v>
      </c>
      <c r="B30" s="19">
        <v>43883</v>
      </c>
      <c r="C30" s="40">
        <v>2000</v>
      </c>
      <c r="D30" s="41">
        <v>350</v>
      </c>
      <c r="E30" s="41">
        <v>450</v>
      </c>
      <c r="F30" s="41">
        <v>50</v>
      </c>
      <c r="G30" s="41">
        <v>200</v>
      </c>
      <c r="H30" s="41">
        <v>120</v>
      </c>
      <c r="I30" s="42">
        <v>80</v>
      </c>
      <c r="J30" s="43">
        <f t="shared" si="5"/>
        <v>3250</v>
      </c>
      <c r="K30" s="20">
        <v>1100</v>
      </c>
      <c r="L30" s="48">
        <f t="shared" si="6"/>
        <v>2.9545454545454546</v>
      </c>
      <c r="M30" s="40">
        <v>3100</v>
      </c>
      <c r="N30" s="52">
        <f t="shared" si="9"/>
        <v>4.8387096774193547E-2</v>
      </c>
      <c r="O30" s="40">
        <v>3200</v>
      </c>
      <c r="P30" s="52">
        <f t="shared" si="9"/>
        <v>1.5625E-2</v>
      </c>
      <c r="Q30" s="25">
        <v>20</v>
      </c>
      <c r="R30" s="21">
        <v>20</v>
      </c>
      <c r="S30" s="71">
        <f t="shared" si="8"/>
        <v>40</v>
      </c>
      <c r="T30" s="29"/>
    </row>
    <row r="31" spans="1:20" x14ac:dyDescent="0.25">
      <c r="A31" s="8" t="s">
        <v>3</v>
      </c>
      <c r="B31" s="9">
        <v>43884</v>
      </c>
      <c r="C31" s="32"/>
      <c r="D31" s="33"/>
      <c r="E31" s="33"/>
      <c r="F31" s="33"/>
      <c r="G31" s="33"/>
      <c r="H31" s="33"/>
      <c r="I31" s="34"/>
      <c r="J31" s="35" t="str">
        <f t="shared" si="5"/>
        <v/>
      </c>
      <c r="K31" s="15"/>
      <c r="L31" s="46" t="str">
        <f t="shared" si="6"/>
        <v/>
      </c>
      <c r="M31" s="32"/>
      <c r="N31" s="50" t="str">
        <f t="shared" si="9"/>
        <v/>
      </c>
      <c r="O31" s="32"/>
      <c r="P31" s="50" t="str">
        <f t="shared" si="9"/>
        <v/>
      </c>
      <c r="Q31" s="23"/>
      <c r="R31" s="16"/>
      <c r="S31" s="69" t="str">
        <f t="shared" si="8"/>
        <v/>
      </c>
      <c r="T31" s="27"/>
    </row>
    <row r="32" spans="1:20" x14ac:dyDescent="0.25">
      <c r="A32" s="10" t="s">
        <v>1</v>
      </c>
      <c r="B32" s="12">
        <v>43885</v>
      </c>
      <c r="C32" s="36">
        <v>1200</v>
      </c>
      <c r="D32" s="37">
        <v>150</v>
      </c>
      <c r="E32" s="37">
        <v>30</v>
      </c>
      <c r="F32" s="37">
        <v>300</v>
      </c>
      <c r="G32" s="37">
        <v>50</v>
      </c>
      <c r="H32" s="37">
        <v>50</v>
      </c>
      <c r="I32" s="38">
        <v>100</v>
      </c>
      <c r="J32" s="39">
        <f t="shared" si="5"/>
        <v>1880</v>
      </c>
      <c r="K32" s="4">
        <v>650</v>
      </c>
      <c r="L32" s="47">
        <f t="shared" si="6"/>
        <v>2.8923076923076922</v>
      </c>
      <c r="M32" s="36">
        <v>1900</v>
      </c>
      <c r="N32" s="51">
        <f t="shared" si="9"/>
        <v>-1.0526315789473684E-2</v>
      </c>
      <c r="O32" s="36">
        <v>1800</v>
      </c>
      <c r="P32" s="51">
        <f t="shared" si="9"/>
        <v>4.4444444444444446E-2</v>
      </c>
      <c r="Q32" s="24">
        <v>15</v>
      </c>
      <c r="R32" s="17">
        <v>15</v>
      </c>
      <c r="S32" s="70">
        <f t="shared" si="8"/>
        <v>30</v>
      </c>
      <c r="T32" s="28"/>
    </row>
    <row r="33" spans="1:20" x14ac:dyDescent="0.25">
      <c r="A33" s="10" t="s">
        <v>2</v>
      </c>
      <c r="B33" s="12">
        <v>43886</v>
      </c>
      <c r="C33" s="36">
        <v>1000</v>
      </c>
      <c r="D33" s="37">
        <v>100</v>
      </c>
      <c r="E33" s="37">
        <v>100</v>
      </c>
      <c r="F33" s="37">
        <v>250</v>
      </c>
      <c r="G33" s="37">
        <v>50</v>
      </c>
      <c r="H33" s="37">
        <v>100</v>
      </c>
      <c r="I33" s="38">
        <v>100</v>
      </c>
      <c r="J33" s="39">
        <f t="shared" si="5"/>
        <v>1700</v>
      </c>
      <c r="K33" s="4">
        <v>600</v>
      </c>
      <c r="L33" s="47">
        <f t="shared" si="6"/>
        <v>2.8333333333333335</v>
      </c>
      <c r="M33" s="36">
        <v>1800</v>
      </c>
      <c r="N33" s="51">
        <f t="shared" si="9"/>
        <v>-5.5555555555555552E-2</v>
      </c>
      <c r="O33" s="36">
        <v>1600</v>
      </c>
      <c r="P33" s="51">
        <f t="shared" si="9"/>
        <v>6.25E-2</v>
      </c>
      <c r="Q33" s="24">
        <v>15</v>
      </c>
      <c r="R33" s="17">
        <v>15</v>
      </c>
      <c r="S33" s="70">
        <f t="shared" si="8"/>
        <v>30</v>
      </c>
      <c r="T33" s="28"/>
    </row>
    <row r="34" spans="1:20" x14ac:dyDescent="0.25">
      <c r="A34" s="10" t="s">
        <v>4</v>
      </c>
      <c r="B34" s="12">
        <v>43887</v>
      </c>
      <c r="C34" s="36">
        <v>1200</v>
      </c>
      <c r="D34" s="37">
        <v>150</v>
      </c>
      <c r="E34" s="37">
        <v>130</v>
      </c>
      <c r="F34" s="37">
        <v>300</v>
      </c>
      <c r="G34" s="37">
        <v>40</v>
      </c>
      <c r="H34" s="37">
        <v>80</v>
      </c>
      <c r="I34" s="38">
        <v>100</v>
      </c>
      <c r="J34" s="39">
        <f t="shared" si="5"/>
        <v>2000</v>
      </c>
      <c r="K34" s="4">
        <v>700</v>
      </c>
      <c r="L34" s="47">
        <f t="shared" si="6"/>
        <v>2.8571428571428572</v>
      </c>
      <c r="M34" s="36">
        <v>1900</v>
      </c>
      <c r="N34" s="51">
        <f t="shared" si="9"/>
        <v>5.2631578947368418E-2</v>
      </c>
      <c r="O34" s="36">
        <v>2100</v>
      </c>
      <c r="P34" s="51">
        <f t="shared" si="9"/>
        <v>-4.7619047619047616E-2</v>
      </c>
      <c r="Q34" s="24">
        <v>15</v>
      </c>
      <c r="R34" s="17">
        <v>20</v>
      </c>
      <c r="S34" s="70">
        <f t="shared" si="8"/>
        <v>35</v>
      </c>
      <c r="T34" s="28"/>
    </row>
    <row r="35" spans="1:20" x14ac:dyDescent="0.25">
      <c r="A35" s="10" t="s">
        <v>5</v>
      </c>
      <c r="B35" s="12">
        <v>43888</v>
      </c>
      <c r="C35" s="36">
        <v>1400</v>
      </c>
      <c r="D35" s="37">
        <v>200</v>
      </c>
      <c r="E35" s="37">
        <v>90</v>
      </c>
      <c r="F35" s="37">
        <v>400</v>
      </c>
      <c r="G35" s="37">
        <v>60</v>
      </c>
      <c r="H35" s="37">
        <v>120</v>
      </c>
      <c r="I35" s="38">
        <v>100</v>
      </c>
      <c r="J35" s="39">
        <f t="shared" si="5"/>
        <v>2370</v>
      </c>
      <c r="K35" s="4">
        <v>800</v>
      </c>
      <c r="L35" s="47">
        <f t="shared" si="6"/>
        <v>2.9624999999999999</v>
      </c>
      <c r="M35" s="36">
        <v>2200</v>
      </c>
      <c r="N35" s="51">
        <f t="shared" si="9"/>
        <v>7.7272727272727271E-2</v>
      </c>
      <c r="O35" s="36">
        <v>2300</v>
      </c>
      <c r="P35" s="51">
        <f t="shared" si="9"/>
        <v>3.0434782608695653E-2</v>
      </c>
      <c r="Q35" s="24">
        <v>20</v>
      </c>
      <c r="R35" s="17">
        <v>20</v>
      </c>
      <c r="S35" s="70">
        <f t="shared" si="8"/>
        <v>40</v>
      </c>
      <c r="T35" s="28"/>
    </row>
    <row r="36" spans="1:20" x14ac:dyDescent="0.25">
      <c r="A36" s="10" t="s">
        <v>6</v>
      </c>
      <c r="B36" s="12">
        <v>43889</v>
      </c>
      <c r="C36" s="36">
        <v>1500</v>
      </c>
      <c r="D36" s="37">
        <v>250</v>
      </c>
      <c r="E36" s="37">
        <v>300</v>
      </c>
      <c r="F36" s="37">
        <v>150</v>
      </c>
      <c r="G36" s="37">
        <v>150</v>
      </c>
      <c r="H36" s="37">
        <v>180</v>
      </c>
      <c r="I36" s="38">
        <v>150</v>
      </c>
      <c r="J36" s="39">
        <f t="shared" ref="J36" si="10">IF(SUM(C36:I36)=0,"",SUM(C36:I36))</f>
        <v>2680</v>
      </c>
      <c r="K36" s="4">
        <v>900</v>
      </c>
      <c r="L36" s="47">
        <f t="shared" ref="L36" si="11">IF(J36="","",J36/K36)</f>
        <v>2.9777777777777779</v>
      </c>
      <c r="M36" s="36">
        <v>2800</v>
      </c>
      <c r="N36" s="51">
        <f t="shared" ref="N36" si="12">IF(J36="","",($J36-M36)/M36)</f>
        <v>-4.2857142857142858E-2</v>
      </c>
      <c r="O36" s="36">
        <v>2700</v>
      </c>
      <c r="P36" s="51">
        <f t="shared" ref="P36" si="13">IF(L36="","",($J36-O36)/O36)</f>
        <v>-7.4074074074074077E-3</v>
      </c>
      <c r="Q36" s="24">
        <v>20</v>
      </c>
      <c r="R36" s="17">
        <v>20</v>
      </c>
      <c r="S36" s="70">
        <f t="shared" ref="S36" si="14">IF(SUM(Q36:R36)=0,"",SUM(Q36:R36))</f>
        <v>40</v>
      </c>
      <c r="T36" s="28"/>
    </row>
    <row r="37" spans="1:20" ht="15.75" thickBot="1" x14ac:dyDescent="0.3">
      <c r="A37" s="18" t="s">
        <v>7</v>
      </c>
      <c r="B37" s="22"/>
      <c r="C37" s="40"/>
      <c r="D37" s="41"/>
      <c r="E37" s="41"/>
      <c r="F37" s="41"/>
      <c r="G37" s="41"/>
      <c r="H37" s="41"/>
      <c r="I37" s="42"/>
      <c r="J37" s="43" t="str">
        <f t="shared" si="5"/>
        <v/>
      </c>
      <c r="K37" s="20"/>
      <c r="L37" s="48" t="str">
        <f t="shared" si="6"/>
        <v/>
      </c>
      <c r="M37" s="40">
        <v>3100</v>
      </c>
      <c r="N37" s="52" t="str">
        <f t="shared" si="9"/>
        <v/>
      </c>
      <c r="O37" s="40">
        <v>3200</v>
      </c>
      <c r="P37" s="52" t="str">
        <f t="shared" si="9"/>
        <v/>
      </c>
      <c r="Q37" s="25"/>
      <c r="R37" s="21"/>
      <c r="S37" s="71"/>
      <c r="T37" s="29"/>
    </row>
    <row r="38" spans="1:20" ht="15.75" thickBot="1" x14ac:dyDescent="0.3">
      <c r="A38" s="264" t="s">
        <v>21</v>
      </c>
      <c r="B38" s="265"/>
      <c r="C38" s="54">
        <f>SUM(C3:C37)</f>
        <v>33200</v>
      </c>
      <c r="D38" s="55">
        <f t="shared" ref="D38:S38" si="15">SUM(D3:D37)</f>
        <v>4800</v>
      </c>
      <c r="E38" s="55">
        <f t="shared" si="15"/>
        <v>4400</v>
      </c>
      <c r="F38" s="55">
        <f t="shared" si="15"/>
        <v>5800</v>
      </c>
      <c r="G38" s="55">
        <f t="shared" si="15"/>
        <v>2200</v>
      </c>
      <c r="H38" s="55">
        <f t="shared" si="15"/>
        <v>2600</v>
      </c>
      <c r="I38" s="56">
        <f t="shared" si="15"/>
        <v>2520</v>
      </c>
      <c r="J38" s="61">
        <f t="shared" si="15"/>
        <v>55520</v>
      </c>
      <c r="K38" s="74">
        <f t="shared" si="15"/>
        <v>19000</v>
      </c>
      <c r="L38" s="62">
        <f>J38/K38</f>
        <v>2.9221052631578948</v>
      </c>
      <c r="M38" s="68">
        <f>SUM(M3:M37)</f>
        <v>57900</v>
      </c>
      <c r="N38" s="53">
        <f>($J38-M38)/M38</f>
        <v>-4.1105354058721934E-2</v>
      </c>
      <c r="O38" s="44">
        <f t="shared" si="15"/>
        <v>58000</v>
      </c>
      <c r="P38" s="53">
        <f>($J38-O38)/O38</f>
        <v>-4.275862068965517E-2</v>
      </c>
      <c r="Q38" s="26">
        <f t="shared" si="15"/>
        <v>420</v>
      </c>
      <c r="R38" s="14">
        <f t="shared" si="15"/>
        <v>440</v>
      </c>
      <c r="S38" s="72">
        <f t="shared" si="15"/>
        <v>860</v>
      </c>
      <c r="T38" s="63"/>
    </row>
    <row r="39" spans="1:20" ht="15.75" thickBot="1" x14ac:dyDescent="0.3">
      <c r="A39" s="291" t="s">
        <v>44</v>
      </c>
      <c r="B39" s="292"/>
      <c r="C39" s="266" t="s">
        <v>26</v>
      </c>
      <c r="D39" s="267"/>
      <c r="E39" s="267"/>
      <c r="F39" s="267"/>
      <c r="G39" s="267"/>
      <c r="H39" s="267"/>
      <c r="I39" s="267"/>
      <c r="J39" s="268"/>
      <c r="K39" s="273" t="s">
        <v>81</v>
      </c>
      <c r="L39" s="297" t="s">
        <v>82</v>
      </c>
      <c r="M39" s="277" t="s">
        <v>87</v>
      </c>
      <c r="N39" s="278"/>
      <c r="O39" s="278"/>
      <c r="P39" s="278"/>
      <c r="Q39" s="278"/>
      <c r="R39" s="279"/>
    </row>
    <row r="40" spans="1:20" x14ac:dyDescent="0.25">
      <c r="A40" s="293"/>
      <c r="B40" s="294"/>
      <c r="C40" s="57" t="s">
        <v>27</v>
      </c>
      <c r="D40" s="58" t="s">
        <v>28</v>
      </c>
      <c r="E40" s="58" t="s">
        <v>29</v>
      </c>
      <c r="F40" s="58" t="s">
        <v>30</v>
      </c>
      <c r="G40" s="58" t="s">
        <v>31</v>
      </c>
      <c r="H40" s="58" t="s">
        <v>32</v>
      </c>
      <c r="I40" s="58" t="s">
        <v>33</v>
      </c>
      <c r="J40" s="269">
        <f>J38/$J38</f>
        <v>1</v>
      </c>
      <c r="K40" s="274"/>
      <c r="L40" s="298"/>
      <c r="M40" s="137" t="s">
        <v>83</v>
      </c>
      <c r="N40" s="138" t="s">
        <v>86</v>
      </c>
      <c r="O40" s="280" t="s">
        <v>85</v>
      </c>
      <c r="P40" s="280"/>
      <c r="Q40" s="280" t="s">
        <v>84</v>
      </c>
      <c r="R40" s="281"/>
    </row>
    <row r="41" spans="1:20" ht="16.5" thickBot="1" x14ac:dyDescent="0.3">
      <c r="A41" s="295">
        <f>COUNTA(C3:C37)</f>
        <v>24</v>
      </c>
      <c r="B41" s="296"/>
      <c r="C41" s="59">
        <f>C38/$J38</f>
        <v>0.59798270893371763</v>
      </c>
      <c r="D41" s="60">
        <f t="shared" ref="D41:I41" si="16">D38/$J38</f>
        <v>8.645533141210375E-2</v>
      </c>
      <c r="E41" s="60">
        <f t="shared" si="16"/>
        <v>7.9250720461095103E-2</v>
      </c>
      <c r="F41" s="60">
        <f t="shared" si="16"/>
        <v>0.10446685878962536</v>
      </c>
      <c r="G41" s="60">
        <f t="shared" si="16"/>
        <v>3.9625360230547552E-2</v>
      </c>
      <c r="H41" s="60">
        <f t="shared" si="16"/>
        <v>4.6829971181556199E-2</v>
      </c>
      <c r="I41" s="60">
        <f t="shared" si="16"/>
        <v>4.5389048991354465E-2</v>
      </c>
      <c r="J41" s="270"/>
      <c r="K41" s="128">
        <f>AVERAGE(K3:K37)</f>
        <v>791.66666666666663</v>
      </c>
      <c r="L41" s="129">
        <f>L38</f>
        <v>2.9221052631578948</v>
      </c>
      <c r="M41" s="136">
        <f>S38</f>
        <v>860</v>
      </c>
      <c r="N41" s="135">
        <v>11</v>
      </c>
      <c r="O41" s="282">
        <f>M41*N41</f>
        <v>9460</v>
      </c>
      <c r="P41" s="282"/>
      <c r="Q41" s="283">
        <f>O41/J38</f>
        <v>0.17038904899135446</v>
      </c>
      <c r="R41" s="284"/>
    </row>
    <row r="59" spans="1:15" x14ac:dyDescent="0.25">
      <c r="A59" s="231" t="s">
        <v>35</v>
      </c>
      <c r="B59" s="231"/>
      <c r="C59" s="231"/>
      <c r="D59" s="231"/>
      <c r="E59" s="231"/>
      <c r="F59" s="231"/>
      <c r="G59" s="231"/>
      <c r="H59" s="231"/>
      <c r="I59" s="231"/>
      <c r="J59" s="231"/>
      <c r="L59" s="245" t="s">
        <v>88</v>
      </c>
      <c r="M59" s="245"/>
      <c r="N59" s="245"/>
      <c r="O59" s="245"/>
    </row>
    <row r="60" spans="1:15" x14ac:dyDescent="0.25">
      <c r="A60" s="6"/>
      <c r="B60" s="65" t="s">
        <v>27</v>
      </c>
      <c r="C60" s="65" t="s">
        <v>28</v>
      </c>
      <c r="D60" s="65" t="s">
        <v>29</v>
      </c>
      <c r="E60" s="65" t="s">
        <v>30</v>
      </c>
      <c r="F60" s="65" t="s">
        <v>31</v>
      </c>
      <c r="G60" s="65" t="s">
        <v>32</v>
      </c>
      <c r="H60" s="65" t="s">
        <v>33</v>
      </c>
      <c r="I60" s="65" t="s">
        <v>36</v>
      </c>
      <c r="J60" s="65" t="s">
        <v>37</v>
      </c>
      <c r="L60" s="139"/>
      <c r="M60" s="245" t="s">
        <v>90</v>
      </c>
      <c r="N60" s="245"/>
      <c r="O60" s="140" t="s">
        <v>89</v>
      </c>
    </row>
    <row r="61" spans="1:15" x14ac:dyDescent="0.25">
      <c r="A61" s="5" t="s">
        <v>3</v>
      </c>
      <c r="B61" s="64" t="e">
        <f t="shared" ref="B61:H67" si="17">AVERAGE(C3,C10,C17,C24,C31)</f>
        <v>#DIV/0!</v>
      </c>
      <c r="C61" s="37" t="e">
        <f t="shared" si="17"/>
        <v>#DIV/0!</v>
      </c>
      <c r="D61" s="37" t="e">
        <f t="shared" si="17"/>
        <v>#DIV/0!</v>
      </c>
      <c r="E61" s="37" t="e">
        <f t="shared" si="17"/>
        <v>#DIV/0!</v>
      </c>
      <c r="F61" s="37" t="e">
        <f t="shared" si="17"/>
        <v>#DIV/0!</v>
      </c>
      <c r="G61" s="37" t="e">
        <f t="shared" si="17"/>
        <v>#DIV/0!</v>
      </c>
      <c r="H61" s="37" t="e">
        <f t="shared" si="17"/>
        <v>#DIV/0!</v>
      </c>
      <c r="I61" s="66" t="str">
        <f>IFERROR(SUM(B61:H61),"")</f>
        <v/>
      </c>
      <c r="J61" s="67" t="str">
        <f>IFERROR(I61/$I$68,"")</f>
        <v/>
      </c>
      <c r="L61" s="139" t="s">
        <v>3</v>
      </c>
      <c r="M61" s="244" t="str">
        <f>IFERROR(AVERAGE(S31,S17,S10,S3),"")</f>
        <v/>
      </c>
      <c r="N61" s="244"/>
      <c r="O61" s="67" t="str">
        <f>IFERROR(M61/$M$68,"")</f>
        <v/>
      </c>
    </row>
    <row r="62" spans="1:15" x14ac:dyDescent="0.25">
      <c r="A62" s="5" t="s">
        <v>1</v>
      </c>
      <c r="B62" s="3">
        <f t="shared" si="17"/>
        <v>1200</v>
      </c>
      <c r="C62" s="37">
        <f t="shared" si="17"/>
        <v>150</v>
      </c>
      <c r="D62" s="37">
        <f t="shared" si="17"/>
        <v>30</v>
      </c>
      <c r="E62" s="37">
        <f t="shared" si="17"/>
        <v>300</v>
      </c>
      <c r="F62" s="37">
        <f t="shared" si="17"/>
        <v>50</v>
      </c>
      <c r="G62" s="37">
        <f t="shared" si="17"/>
        <v>50</v>
      </c>
      <c r="H62" s="37">
        <f t="shared" si="17"/>
        <v>100</v>
      </c>
      <c r="I62" s="66">
        <f t="shared" ref="I62:I67" si="18">IFERROR(SUM(B62:H62),"")</f>
        <v>1880</v>
      </c>
      <c r="J62" s="67">
        <f t="shared" ref="J62:J67" si="19">I62/$I$68</f>
        <v>0.13544668587896252</v>
      </c>
      <c r="L62" s="139" t="s">
        <v>1</v>
      </c>
      <c r="M62" s="244">
        <f t="shared" ref="M62:M67" si="20">IFERROR(AVERAGE(S32,S18,S11,S4),"")</f>
        <v>30</v>
      </c>
      <c r="N62" s="244"/>
      <c r="O62" s="67">
        <f t="shared" ref="O62:O67" si="21">IFERROR(M62/$M$68,"")</f>
        <v>0.13953488372093023</v>
      </c>
    </row>
    <row r="63" spans="1:15" x14ac:dyDescent="0.25">
      <c r="A63" s="5" t="s">
        <v>2</v>
      </c>
      <c r="B63" s="3">
        <f t="shared" si="17"/>
        <v>1000</v>
      </c>
      <c r="C63" s="37">
        <f t="shared" si="17"/>
        <v>100</v>
      </c>
      <c r="D63" s="37">
        <f t="shared" si="17"/>
        <v>100</v>
      </c>
      <c r="E63" s="37">
        <f t="shared" si="17"/>
        <v>250</v>
      </c>
      <c r="F63" s="37">
        <f t="shared" si="17"/>
        <v>50</v>
      </c>
      <c r="G63" s="37">
        <f t="shared" si="17"/>
        <v>100</v>
      </c>
      <c r="H63" s="37">
        <f t="shared" si="17"/>
        <v>100</v>
      </c>
      <c r="I63" s="66">
        <f t="shared" si="18"/>
        <v>1700</v>
      </c>
      <c r="J63" s="67">
        <f t="shared" si="19"/>
        <v>0.12247838616714697</v>
      </c>
      <c r="L63" s="139" t="s">
        <v>2</v>
      </c>
      <c r="M63" s="244">
        <f t="shared" si="20"/>
        <v>30</v>
      </c>
      <c r="N63" s="244"/>
      <c r="O63" s="67">
        <f t="shared" si="21"/>
        <v>0.13953488372093023</v>
      </c>
    </row>
    <row r="64" spans="1:15" x14ac:dyDescent="0.25">
      <c r="A64" s="5" t="s">
        <v>4</v>
      </c>
      <c r="B64" s="3">
        <f t="shared" si="17"/>
        <v>1200</v>
      </c>
      <c r="C64" s="37">
        <f t="shared" si="17"/>
        <v>150</v>
      </c>
      <c r="D64" s="37">
        <f t="shared" si="17"/>
        <v>130</v>
      </c>
      <c r="E64" s="37">
        <f t="shared" si="17"/>
        <v>300</v>
      </c>
      <c r="F64" s="37">
        <f t="shared" si="17"/>
        <v>40</v>
      </c>
      <c r="G64" s="37">
        <f t="shared" si="17"/>
        <v>80</v>
      </c>
      <c r="H64" s="37">
        <f t="shared" si="17"/>
        <v>100</v>
      </c>
      <c r="I64" s="66">
        <f t="shared" si="18"/>
        <v>2000</v>
      </c>
      <c r="J64" s="67">
        <f t="shared" si="19"/>
        <v>0.14409221902017291</v>
      </c>
      <c r="L64" s="139" t="s">
        <v>4</v>
      </c>
      <c r="M64" s="244">
        <f t="shared" si="20"/>
        <v>35</v>
      </c>
      <c r="N64" s="244"/>
      <c r="O64" s="67">
        <f t="shared" si="21"/>
        <v>0.16279069767441862</v>
      </c>
    </row>
    <row r="65" spans="1:15" x14ac:dyDescent="0.25">
      <c r="A65" s="5" t="s">
        <v>5</v>
      </c>
      <c r="B65" s="3">
        <f t="shared" si="17"/>
        <v>1400</v>
      </c>
      <c r="C65" s="37">
        <f t="shared" si="17"/>
        <v>200</v>
      </c>
      <c r="D65" s="37">
        <f t="shared" si="17"/>
        <v>90</v>
      </c>
      <c r="E65" s="37">
        <f t="shared" si="17"/>
        <v>400</v>
      </c>
      <c r="F65" s="37">
        <f t="shared" si="17"/>
        <v>60</v>
      </c>
      <c r="G65" s="37">
        <f t="shared" si="17"/>
        <v>120</v>
      </c>
      <c r="H65" s="37">
        <f t="shared" si="17"/>
        <v>100</v>
      </c>
      <c r="I65" s="66">
        <f t="shared" si="18"/>
        <v>2370</v>
      </c>
      <c r="J65" s="67">
        <f t="shared" si="19"/>
        <v>0.1707492795389049</v>
      </c>
      <c r="L65" s="139" t="s">
        <v>5</v>
      </c>
      <c r="M65" s="244">
        <f t="shared" si="20"/>
        <v>40</v>
      </c>
      <c r="N65" s="244"/>
      <c r="O65" s="67">
        <f t="shared" si="21"/>
        <v>0.18604651162790697</v>
      </c>
    </row>
    <row r="66" spans="1:15" x14ac:dyDescent="0.25">
      <c r="A66" s="5" t="s">
        <v>6</v>
      </c>
      <c r="B66" s="3">
        <f t="shared" si="17"/>
        <v>1500</v>
      </c>
      <c r="C66" s="37">
        <f t="shared" si="17"/>
        <v>250</v>
      </c>
      <c r="D66" s="37">
        <f t="shared" si="17"/>
        <v>300</v>
      </c>
      <c r="E66" s="37">
        <f t="shared" si="17"/>
        <v>150</v>
      </c>
      <c r="F66" s="37">
        <f t="shared" si="17"/>
        <v>150</v>
      </c>
      <c r="G66" s="37">
        <f t="shared" si="17"/>
        <v>180</v>
      </c>
      <c r="H66" s="37">
        <f t="shared" si="17"/>
        <v>150</v>
      </c>
      <c r="I66" s="66">
        <f t="shared" si="18"/>
        <v>2680</v>
      </c>
      <c r="J66" s="67">
        <f t="shared" si="19"/>
        <v>0.1930835734870317</v>
      </c>
      <c r="L66" s="139" t="s">
        <v>6</v>
      </c>
      <c r="M66" s="244">
        <f t="shared" si="20"/>
        <v>40</v>
      </c>
      <c r="N66" s="244"/>
      <c r="O66" s="67">
        <f t="shared" si="21"/>
        <v>0.18604651162790697</v>
      </c>
    </row>
    <row r="67" spans="1:15" x14ac:dyDescent="0.25">
      <c r="A67" s="5" t="s">
        <v>7</v>
      </c>
      <c r="B67" s="3">
        <f t="shared" si="17"/>
        <v>2000</v>
      </c>
      <c r="C67" s="37">
        <f t="shared" si="17"/>
        <v>350</v>
      </c>
      <c r="D67" s="37">
        <f t="shared" si="17"/>
        <v>450</v>
      </c>
      <c r="E67" s="37">
        <f t="shared" si="17"/>
        <v>50</v>
      </c>
      <c r="F67" s="37">
        <f t="shared" si="17"/>
        <v>200</v>
      </c>
      <c r="G67" s="37">
        <f t="shared" si="17"/>
        <v>120</v>
      </c>
      <c r="H67" s="37">
        <f t="shared" si="17"/>
        <v>80</v>
      </c>
      <c r="I67" s="66">
        <f t="shared" si="18"/>
        <v>3250</v>
      </c>
      <c r="J67" s="67">
        <f t="shared" si="19"/>
        <v>0.23414985590778098</v>
      </c>
      <c r="L67" s="139" t="s">
        <v>7</v>
      </c>
      <c r="M67" s="244">
        <f t="shared" si="20"/>
        <v>40</v>
      </c>
      <c r="N67" s="244"/>
      <c r="O67" s="67">
        <f t="shared" si="21"/>
        <v>0.18604651162790697</v>
      </c>
    </row>
    <row r="68" spans="1:15" x14ac:dyDescent="0.25">
      <c r="A68" s="2"/>
      <c r="B68" s="45"/>
      <c r="I68" s="66">
        <f>SUM(I61:I67)</f>
        <v>13880</v>
      </c>
      <c r="J68" s="67">
        <f>SUM(J61:J67)</f>
        <v>1</v>
      </c>
      <c r="M68" s="244">
        <f>SUM(M61:N67)</f>
        <v>215</v>
      </c>
      <c r="N68" s="244"/>
    </row>
  </sheetData>
  <mergeCells count="43">
    <mergeCell ref="M66:N66"/>
    <mergeCell ref="M67:N67"/>
    <mergeCell ref="M68:N68"/>
    <mergeCell ref="M60:N60"/>
    <mergeCell ref="M61:N61"/>
    <mergeCell ref="M62:N62"/>
    <mergeCell ref="M63:N63"/>
    <mergeCell ref="M64:N64"/>
    <mergeCell ref="M65:N65"/>
    <mergeCell ref="M39:R39"/>
    <mergeCell ref="O40:P40"/>
    <mergeCell ref="Q40:R40"/>
    <mergeCell ref="O41:P41"/>
    <mergeCell ref="Q41:R41"/>
    <mergeCell ref="L59:O59"/>
    <mergeCell ref="T1:T2"/>
    <mergeCell ref="A2:B2"/>
    <mergeCell ref="A38:B38"/>
    <mergeCell ref="C39:J39"/>
    <mergeCell ref="J40:J41"/>
    <mergeCell ref="A59:J59"/>
    <mergeCell ref="A39:B40"/>
    <mergeCell ref="A41:B41"/>
    <mergeCell ref="K39:K40"/>
    <mergeCell ref="L39:L40"/>
    <mergeCell ref="N1:N2"/>
    <mergeCell ref="O1:O2"/>
    <mergeCell ref="P1:P2"/>
    <mergeCell ref="Q1:Q2"/>
    <mergeCell ref="R1:R2"/>
    <mergeCell ref="S1:S2"/>
    <mergeCell ref="H1:H2"/>
    <mergeCell ref="I1:I2"/>
    <mergeCell ref="J1:J2"/>
    <mergeCell ref="K1:K2"/>
    <mergeCell ref="L1:L2"/>
    <mergeCell ref="M1:M2"/>
    <mergeCell ref="G1:G2"/>
    <mergeCell ref="A1:B1"/>
    <mergeCell ref="C1:C2"/>
    <mergeCell ref="D1:D2"/>
    <mergeCell ref="E1:E2"/>
    <mergeCell ref="F1:F2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AD716-7309-4CD8-8A7E-25DC0AA33E33}">
  <dimension ref="A1:T75"/>
  <sheetViews>
    <sheetView topLeftCell="A49" workbookViewId="0">
      <selection activeCell="L66" sqref="L66:O75"/>
    </sheetView>
  </sheetViews>
  <sheetFormatPr baseColWidth="10" defaultRowHeight="15" x14ac:dyDescent="0.25"/>
  <cols>
    <col min="1" max="1" width="10.85546875" style="1"/>
    <col min="2" max="2" width="10.85546875" style="2"/>
    <col min="3" max="10" width="10.85546875" style="45"/>
    <col min="12" max="13" width="10.85546875" style="45"/>
    <col min="14" max="14" width="10.85546875" style="49"/>
    <col min="15" max="15" width="10.85546875" style="45"/>
    <col min="16" max="16" width="10.85546875" style="49"/>
    <col min="17" max="19" width="14.5703125" customWidth="1"/>
    <col min="20" max="20" width="58.42578125" customWidth="1"/>
  </cols>
  <sheetData>
    <row r="1" spans="1:20" ht="14.45" customHeight="1" x14ac:dyDescent="0.25">
      <c r="A1" s="258">
        <v>2020</v>
      </c>
      <c r="B1" s="259"/>
      <c r="C1" s="248" t="s">
        <v>8</v>
      </c>
      <c r="D1" s="252" t="s">
        <v>9</v>
      </c>
      <c r="E1" s="252" t="s">
        <v>10</v>
      </c>
      <c r="F1" s="252" t="s">
        <v>11</v>
      </c>
      <c r="G1" s="252" t="s">
        <v>12</v>
      </c>
      <c r="H1" s="252" t="s">
        <v>13</v>
      </c>
      <c r="I1" s="254" t="s">
        <v>14</v>
      </c>
      <c r="J1" s="248" t="s">
        <v>15</v>
      </c>
      <c r="K1" s="256" t="s">
        <v>19</v>
      </c>
      <c r="L1" s="254" t="s">
        <v>20</v>
      </c>
      <c r="M1" s="248" t="s">
        <v>22</v>
      </c>
      <c r="N1" s="246" t="s">
        <v>23</v>
      </c>
      <c r="O1" s="248" t="s">
        <v>24</v>
      </c>
      <c r="P1" s="246" t="s">
        <v>23</v>
      </c>
      <c r="Q1" s="250" t="s">
        <v>16</v>
      </c>
      <c r="R1" s="271" t="s">
        <v>17</v>
      </c>
      <c r="S1" s="246" t="s">
        <v>18</v>
      </c>
      <c r="T1" s="260" t="s">
        <v>34</v>
      </c>
    </row>
    <row r="2" spans="1:20" ht="15.75" thickBot="1" x14ac:dyDescent="0.3">
      <c r="A2" s="262" t="s">
        <v>41</v>
      </c>
      <c r="B2" s="263"/>
      <c r="C2" s="249"/>
      <c r="D2" s="253"/>
      <c r="E2" s="253"/>
      <c r="F2" s="253"/>
      <c r="G2" s="253"/>
      <c r="H2" s="253"/>
      <c r="I2" s="255"/>
      <c r="J2" s="249"/>
      <c r="K2" s="257"/>
      <c r="L2" s="255"/>
      <c r="M2" s="249"/>
      <c r="N2" s="247"/>
      <c r="O2" s="249"/>
      <c r="P2" s="247"/>
      <c r="Q2" s="251"/>
      <c r="R2" s="272"/>
      <c r="S2" s="247"/>
      <c r="T2" s="261"/>
    </row>
    <row r="3" spans="1:20" x14ac:dyDescent="0.25">
      <c r="A3" s="8" t="s">
        <v>3</v>
      </c>
      <c r="B3" s="9"/>
      <c r="C3" s="32"/>
      <c r="D3" s="33"/>
      <c r="E3" s="33"/>
      <c r="F3" s="33"/>
      <c r="G3" s="33"/>
      <c r="H3" s="33"/>
      <c r="I3" s="34"/>
      <c r="J3" s="35" t="str">
        <f t="shared" ref="J3:J9" si="0">IF(SUM(C3:I3)=0,"",SUM(C3:I3))</f>
        <v/>
      </c>
      <c r="K3" s="15"/>
      <c r="L3" s="46" t="str">
        <f t="shared" ref="L3:L9" si="1">IF(J3="","",J3/K3)</f>
        <v/>
      </c>
      <c r="M3" s="32"/>
      <c r="N3" s="50" t="str">
        <f t="shared" ref="N3:P9" si="2">IF(J3="","",($J3-M3)/M3)</f>
        <v/>
      </c>
      <c r="O3" s="32"/>
      <c r="P3" s="50" t="str">
        <f t="shared" si="2"/>
        <v/>
      </c>
      <c r="Q3" s="23"/>
      <c r="R3" s="16"/>
      <c r="S3" s="69" t="str">
        <f t="shared" ref="S3:S4" si="3">IF(SUM(Q3:R3)=0,"",SUM(Q3:R3))</f>
        <v/>
      </c>
      <c r="T3" s="27"/>
    </row>
    <row r="4" spans="1:20" x14ac:dyDescent="0.25">
      <c r="A4" s="10" t="s">
        <v>1</v>
      </c>
      <c r="B4" s="11"/>
      <c r="C4" s="36"/>
      <c r="D4" s="37"/>
      <c r="E4" s="37"/>
      <c r="F4" s="37"/>
      <c r="G4" s="37"/>
      <c r="H4" s="37"/>
      <c r="I4" s="38"/>
      <c r="J4" s="39" t="str">
        <f t="shared" si="0"/>
        <v/>
      </c>
      <c r="K4" s="4"/>
      <c r="L4" s="47" t="str">
        <f t="shared" si="1"/>
        <v/>
      </c>
      <c r="M4" s="36"/>
      <c r="N4" s="51" t="str">
        <f t="shared" si="2"/>
        <v/>
      </c>
      <c r="O4" s="36"/>
      <c r="P4" s="51" t="str">
        <f t="shared" si="2"/>
        <v/>
      </c>
      <c r="Q4" s="24"/>
      <c r="R4" s="17"/>
      <c r="S4" s="70" t="str">
        <f t="shared" si="3"/>
        <v/>
      </c>
      <c r="T4" s="28"/>
    </row>
    <row r="5" spans="1:20" x14ac:dyDescent="0.25">
      <c r="A5" s="10" t="s">
        <v>2</v>
      </c>
      <c r="B5" s="12"/>
      <c r="C5" s="36"/>
      <c r="D5" s="37"/>
      <c r="E5" s="37"/>
      <c r="F5" s="37"/>
      <c r="G5" s="37"/>
      <c r="H5" s="37"/>
      <c r="I5" s="38"/>
      <c r="J5" s="39" t="str">
        <f t="shared" si="0"/>
        <v/>
      </c>
      <c r="K5" s="4"/>
      <c r="L5" s="47" t="str">
        <f t="shared" si="1"/>
        <v/>
      </c>
      <c r="M5" s="36"/>
      <c r="N5" s="51" t="str">
        <f t="shared" si="2"/>
        <v/>
      </c>
      <c r="O5" s="36"/>
      <c r="P5" s="51" t="str">
        <f t="shared" si="2"/>
        <v/>
      </c>
      <c r="Q5" s="24"/>
      <c r="R5" s="17"/>
      <c r="S5" s="70" t="str">
        <f>IF(SUM(Q5:R5)=0,"",SUM(Q5:R5))</f>
        <v/>
      </c>
      <c r="T5" s="28"/>
    </row>
    <row r="6" spans="1:20" x14ac:dyDescent="0.25">
      <c r="A6" s="10" t="s">
        <v>4</v>
      </c>
      <c r="B6" s="12"/>
      <c r="C6" s="36"/>
      <c r="D6" s="37"/>
      <c r="E6" s="37"/>
      <c r="F6" s="37"/>
      <c r="G6" s="37"/>
      <c r="H6" s="37"/>
      <c r="I6" s="38"/>
      <c r="J6" s="39" t="str">
        <f t="shared" si="0"/>
        <v/>
      </c>
      <c r="K6" s="4"/>
      <c r="L6" s="47" t="str">
        <f t="shared" si="1"/>
        <v/>
      </c>
      <c r="M6" s="36"/>
      <c r="N6" s="51" t="str">
        <f t="shared" si="2"/>
        <v/>
      </c>
      <c r="O6" s="36"/>
      <c r="P6" s="51" t="str">
        <f t="shared" si="2"/>
        <v/>
      </c>
      <c r="Q6" s="24"/>
      <c r="R6" s="17"/>
      <c r="S6" s="70" t="str">
        <f t="shared" ref="S6:S11" si="4">IF(SUM(Q6:R6)=0,"",SUM(Q6:R6))</f>
        <v/>
      </c>
      <c r="T6" s="28"/>
    </row>
    <row r="7" spans="1:20" x14ac:dyDescent="0.25">
      <c r="A7" s="10" t="s">
        <v>5</v>
      </c>
      <c r="B7" s="12"/>
      <c r="C7" s="36"/>
      <c r="D7" s="37"/>
      <c r="E7" s="37"/>
      <c r="F7" s="37"/>
      <c r="G7" s="37"/>
      <c r="H7" s="37"/>
      <c r="I7" s="38"/>
      <c r="J7" s="39" t="str">
        <f t="shared" si="0"/>
        <v/>
      </c>
      <c r="K7" s="4"/>
      <c r="L7" s="47" t="str">
        <f t="shared" si="1"/>
        <v/>
      </c>
      <c r="M7" s="36"/>
      <c r="N7" s="51" t="str">
        <f t="shared" si="2"/>
        <v/>
      </c>
      <c r="O7" s="36"/>
      <c r="P7" s="51" t="str">
        <f t="shared" si="2"/>
        <v/>
      </c>
      <c r="Q7" s="24"/>
      <c r="R7" s="17"/>
      <c r="S7" s="70" t="str">
        <f t="shared" si="4"/>
        <v/>
      </c>
      <c r="T7" s="28"/>
    </row>
    <row r="8" spans="1:20" x14ac:dyDescent="0.25">
      <c r="A8" s="10" t="s">
        <v>6</v>
      </c>
      <c r="B8" s="12"/>
      <c r="C8" s="36"/>
      <c r="D8" s="37"/>
      <c r="E8" s="37"/>
      <c r="F8" s="37"/>
      <c r="G8" s="37"/>
      <c r="H8" s="37"/>
      <c r="I8" s="38"/>
      <c r="J8" s="39" t="str">
        <f t="shared" si="0"/>
        <v/>
      </c>
      <c r="K8" s="4"/>
      <c r="L8" s="47" t="str">
        <f t="shared" si="1"/>
        <v/>
      </c>
      <c r="M8" s="36"/>
      <c r="N8" s="51" t="str">
        <f t="shared" si="2"/>
        <v/>
      </c>
      <c r="O8" s="36"/>
      <c r="P8" s="51" t="str">
        <f t="shared" si="2"/>
        <v/>
      </c>
      <c r="Q8" s="24"/>
      <c r="R8" s="17"/>
      <c r="S8" s="70" t="str">
        <f t="shared" si="4"/>
        <v/>
      </c>
      <c r="T8" s="28"/>
    </row>
    <row r="9" spans="1:20" ht="15.75" thickBot="1" x14ac:dyDescent="0.3">
      <c r="A9" s="18" t="s">
        <v>7</v>
      </c>
      <c r="B9" s="19">
        <v>43891</v>
      </c>
      <c r="C9" s="40">
        <v>2000</v>
      </c>
      <c r="D9" s="41">
        <v>350</v>
      </c>
      <c r="E9" s="41">
        <v>450</v>
      </c>
      <c r="F9" s="41">
        <v>50</v>
      </c>
      <c r="G9" s="41">
        <v>200</v>
      </c>
      <c r="H9" s="41">
        <v>120</v>
      </c>
      <c r="I9" s="42">
        <v>80</v>
      </c>
      <c r="J9" s="43">
        <f t="shared" si="0"/>
        <v>3250</v>
      </c>
      <c r="K9" s="20">
        <v>1100</v>
      </c>
      <c r="L9" s="48">
        <f t="shared" si="1"/>
        <v>2.9545454545454546</v>
      </c>
      <c r="M9" s="40">
        <v>3100</v>
      </c>
      <c r="N9" s="52">
        <f t="shared" si="2"/>
        <v>4.8387096774193547E-2</v>
      </c>
      <c r="O9" s="40">
        <v>3200</v>
      </c>
      <c r="P9" s="52">
        <f t="shared" si="2"/>
        <v>1.5625E-2</v>
      </c>
      <c r="Q9" s="25">
        <v>20</v>
      </c>
      <c r="R9" s="21">
        <v>20</v>
      </c>
      <c r="S9" s="71">
        <f t="shared" si="4"/>
        <v>40</v>
      </c>
      <c r="T9" s="29"/>
    </row>
    <row r="10" spans="1:20" x14ac:dyDescent="0.25">
      <c r="A10" s="8" t="s">
        <v>3</v>
      </c>
      <c r="B10" s="9">
        <v>43892</v>
      </c>
      <c r="C10" s="32"/>
      <c r="D10" s="33"/>
      <c r="E10" s="33"/>
      <c r="F10" s="33"/>
      <c r="G10" s="33"/>
      <c r="H10" s="33"/>
      <c r="I10" s="34"/>
      <c r="J10" s="35" t="str">
        <f>IF(SUM(C10:I10)=0,"",SUM(C10:I10))</f>
        <v/>
      </c>
      <c r="K10" s="15"/>
      <c r="L10" s="46" t="str">
        <f>IF(J10="","",J10/K10)</f>
        <v/>
      </c>
      <c r="M10" s="32"/>
      <c r="N10" s="50" t="str">
        <f>IF(J10="","",($J10-M10)/M10)</f>
        <v/>
      </c>
      <c r="O10" s="32"/>
      <c r="P10" s="50" t="str">
        <f>IF(L10="","",($J10-O10)/O10)</f>
        <v/>
      </c>
      <c r="Q10" s="23"/>
      <c r="R10" s="16"/>
      <c r="S10" s="69" t="str">
        <f t="shared" si="4"/>
        <v/>
      </c>
      <c r="T10" s="27"/>
    </row>
    <row r="11" spans="1:20" x14ac:dyDescent="0.25">
      <c r="A11" s="10" t="s">
        <v>1</v>
      </c>
      <c r="B11" s="12">
        <v>43893</v>
      </c>
      <c r="C11" s="36">
        <v>1200</v>
      </c>
      <c r="D11" s="37">
        <v>150</v>
      </c>
      <c r="E11" s="37">
        <v>30</v>
      </c>
      <c r="F11" s="37">
        <v>300</v>
      </c>
      <c r="G11" s="37">
        <v>50</v>
      </c>
      <c r="H11" s="37">
        <v>50</v>
      </c>
      <c r="I11" s="38">
        <v>100</v>
      </c>
      <c r="J11" s="39">
        <f t="shared" ref="J11:J36" si="5">IF(SUM(C11:I11)=0,"",SUM(C11:I11))</f>
        <v>1880</v>
      </c>
      <c r="K11" s="4">
        <v>650</v>
      </c>
      <c r="L11" s="47">
        <f t="shared" ref="L11:L36" si="6">IF(J11="","",J11/K11)</f>
        <v>2.8923076923076922</v>
      </c>
      <c r="M11" s="36">
        <v>1900</v>
      </c>
      <c r="N11" s="51">
        <f t="shared" ref="N11:P26" si="7">IF(J11="","",($J11-M11)/M11)</f>
        <v>-1.0526315789473684E-2</v>
      </c>
      <c r="O11" s="36">
        <v>1800</v>
      </c>
      <c r="P11" s="51">
        <f t="shared" si="7"/>
        <v>4.4444444444444446E-2</v>
      </c>
      <c r="Q11" s="24">
        <v>15</v>
      </c>
      <c r="R11" s="17">
        <v>15</v>
      </c>
      <c r="S11" s="70">
        <f t="shared" si="4"/>
        <v>30</v>
      </c>
      <c r="T11" s="28"/>
    </row>
    <row r="12" spans="1:20" x14ac:dyDescent="0.25">
      <c r="A12" s="10" t="s">
        <v>2</v>
      </c>
      <c r="B12" s="12">
        <v>43894</v>
      </c>
      <c r="C12" s="36">
        <v>1000</v>
      </c>
      <c r="D12" s="37">
        <v>100</v>
      </c>
      <c r="E12" s="37">
        <v>100</v>
      </c>
      <c r="F12" s="37">
        <v>250</v>
      </c>
      <c r="G12" s="37">
        <v>50</v>
      </c>
      <c r="H12" s="37">
        <v>100</v>
      </c>
      <c r="I12" s="38">
        <v>100</v>
      </c>
      <c r="J12" s="39">
        <f t="shared" si="5"/>
        <v>1700</v>
      </c>
      <c r="K12" s="4">
        <v>600</v>
      </c>
      <c r="L12" s="47">
        <f t="shared" si="6"/>
        <v>2.8333333333333335</v>
      </c>
      <c r="M12" s="36">
        <v>1800</v>
      </c>
      <c r="N12" s="51">
        <f t="shared" si="7"/>
        <v>-5.5555555555555552E-2</v>
      </c>
      <c r="O12" s="36">
        <v>1600</v>
      </c>
      <c r="P12" s="51">
        <f t="shared" si="7"/>
        <v>6.25E-2</v>
      </c>
      <c r="Q12" s="24">
        <v>15</v>
      </c>
      <c r="R12" s="17">
        <v>15</v>
      </c>
      <c r="S12" s="70">
        <f>IF(SUM(Q12:R12)=0,"",SUM(Q12:R12))</f>
        <v>30</v>
      </c>
      <c r="T12" s="28"/>
    </row>
    <row r="13" spans="1:20" x14ac:dyDescent="0.25">
      <c r="A13" s="10" t="s">
        <v>4</v>
      </c>
      <c r="B13" s="12">
        <v>43895</v>
      </c>
      <c r="C13" s="36">
        <v>1200</v>
      </c>
      <c r="D13" s="37">
        <v>150</v>
      </c>
      <c r="E13" s="37">
        <v>130</v>
      </c>
      <c r="F13" s="37">
        <v>300</v>
      </c>
      <c r="G13" s="37">
        <v>40</v>
      </c>
      <c r="H13" s="37">
        <v>80</v>
      </c>
      <c r="I13" s="38">
        <v>100</v>
      </c>
      <c r="J13" s="39">
        <f t="shared" si="5"/>
        <v>2000</v>
      </c>
      <c r="K13" s="4">
        <v>700</v>
      </c>
      <c r="L13" s="47">
        <f t="shared" si="6"/>
        <v>2.8571428571428572</v>
      </c>
      <c r="M13" s="36">
        <v>1900</v>
      </c>
      <c r="N13" s="51">
        <f t="shared" si="7"/>
        <v>5.2631578947368418E-2</v>
      </c>
      <c r="O13" s="36">
        <v>2100</v>
      </c>
      <c r="P13" s="51">
        <f t="shared" si="7"/>
        <v>-4.7619047619047616E-2</v>
      </c>
      <c r="Q13" s="24">
        <v>15</v>
      </c>
      <c r="R13" s="17">
        <v>20</v>
      </c>
      <c r="S13" s="70">
        <f t="shared" ref="S13:S36" si="8">IF(SUM(Q13:R13)=0,"",SUM(Q13:R13))</f>
        <v>35</v>
      </c>
      <c r="T13" s="28"/>
    </row>
    <row r="14" spans="1:20" x14ac:dyDescent="0.25">
      <c r="A14" s="10" t="s">
        <v>5</v>
      </c>
      <c r="B14" s="12">
        <v>43896</v>
      </c>
      <c r="C14" s="36">
        <v>1400</v>
      </c>
      <c r="D14" s="37">
        <v>200</v>
      </c>
      <c r="E14" s="37">
        <v>90</v>
      </c>
      <c r="F14" s="37">
        <v>400</v>
      </c>
      <c r="G14" s="37">
        <v>60</v>
      </c>
      <c r="H14" s="37">
        <v>120</v>
      </c>
      <c r="I14" s="38">
        <v>100</v>
      </c>
      <c r="J14" s="39">
        <f t="shared" si="5"/>
        <v>2370</v>
      </c>
      <c r="K14" s="4">
        <v>800</v>
      </c>
      <c r="L14" s="47">
        <f t="shared" si="6"/>
        <v>2.9624999999999999</v>
      </c>
      <c r="M14" s="36">
        <v>2200</v>
      </c>
      <c r="N14" s="51">
        <f t="shared" si="7"/>
        <v>7.7272727272727271E-2</v>
      </c>
      <c r="O14" s="36">
        <v>2300</v>
      </c>
      <c r="P14" s="51">
        <f t="shared" si="7"/>
        <v>3.0434782608695653E-2</v>
      </c>
      <c r="Q14" s="24">
        <v>20</v>
      </c>
      <c r="R14" s="17">
        <v>20</v>
      </c>
      <c r="S14" s="70">
        <f t="shared" si="8"/>
        <v>40</v>
      </c>
      <c r="T14" s="28"/>
    </row>
    <row r="15" spans="1:20" x14ac:dyDescent="0.25">
      <c r="A15" s="10" t="s">
        <v>6</v>
      </c>
      <c r="B15" s="12">
        <v>43897</v>
      </c>
      <c r="C15" s="36">
        <v>1500</v>
      </c>
      <c r="D15" s="37">
        <v>250</v>
      </c>
      <c r="E15" s="37">
        <v>300</v>
      </c>
      <c r="F15" s="37">
        <v>150</v>
      </c>
      <c r="G15" s="37">
        <v>150</v>
      </c>
      <c r="H15" s="37">
        <v>180</v>
      </c>
      <c r="I15" s="38">
        <v>150</v>
      </c>
      <c r="J15" s="39">
        <f t="shared" si="5"/>
        <v>2680</v>
      </c>
      <c r="K15" s="4">
        <v>900</v>
      </c>
      <c r="L15" s="47">
        <f t="shared" si="6"/>
        <v>2.9777777777777779</v>
      </c>
      <c r="M15" s="36">
        <v>2800</v>
      </c>
      <c r="N15" s="51">
        <f t="shared" si="7"/>
        <v>-4.2857142857142858E-2</v>
      </c>
      <c r="O15" s="36">
        <v>2700</v>
      </c>
      <c r="P15" s="51">
        <f t="shared" si="7"/>
        <v>-7.4074074074074077E-3</v>
      </c>
      <c r="Q15" s="24">
        <v>20</v>
      </c>
      <c r="R15" s="17">
        <v>20</v>
      </c>
      <c r="S15" s="70">
        <f t="shared" si="8"/>
        <v>40</v>
      </c>
      <c r="T15" s="28"/>
    </row>
    <row r="16" spans="1:20" ht="15.75" thickBot="1" x14ac:dyDescent="0.3">
      <c r="A16" s="18" t="s">
        <v>7</v>
      </c>
      <c r="B16" s="19">
        <v>43898</v>
      </c>
      <c r="C16" s="40">
        <v>2000</v>
      </c>
      <c r="D16" s="41">
        <v>350</v>
      </c>
      <c r="E16" s="41">
        <v>450</v>
      </c>
      <c r="F16" s="41">
        <v>50</v>
      </c>
      <c r="G16" s="41">
        <v>200</v>
      </c>
      <c r="H16" s="41">
        <v>120</v>
      </c>
      <c r="I16" s="42">
        <v>80</v>
      </c>
      <c r="J16" s="43">
        <f t="shared" si="5"/>
        <v>3250</v>
      </c>
      <c r="K16" s="20">
        <v>1100</v>
      </c>
      <c r="L16" s="48">
        <f t="shared" si="6"/>
        <v>2.9545454545454546</v>
      </c>
      <c r="M16" s="40">
        <v>3100</v>
      </c>
      <c r="N16" s="52">
        <f t="shared" si="7"/>
        <v>4.8387096774193547E-2</v>
      </c>
      <c r="O16" s="40">
        <v>3200</v>
      </c>
      <c r="P16" s="52">
        <f t="shared" si="7"/>
        <v>1.5625E-2</v>
      </c>
      <c r="Q16" s="25">
        <v>20</v>
      </c>
      <c r="R16" s="21">
        <v>20</v>
      </c>
      <c r="S16" s="71">
        <f t="shared" si="8"/>
        <v>40</v>
      </c>
      <c r="T16" s="29"/>
    </row>
    <row r="17" spans="1:20" x14ac:dyDescent="0.25">
      <c r="A17" s="8" t="s">
        <v>3</v>
      </c>
      <c r="B17" s="9">
        <v>43899</v>
      </c>
      <c r="C17" s="32"/>
      <c r="D17" s="33"/>
      <c r="E17" s="33"/>
      <c r="F17" s="33"/>
      <c r="G17" s="33"/>
      <c r="H17" s="33"/>
      <c r="I17" s="34"/>
      <c r="J17" s="35" t="str">
        <f t="shared" si="5"/>
        <v/>
      </c>
      <c r="K17" s="15"/>
      <c r="L17" s="46" t="str">
        <f t="shared" si="6"/>
        <v/>
      </c>
      <c r="M17" s="32"/>
      <c r="N17" s="50" t="str">
        <f t="shared" si="7"/>
        <v/>
      </c>
      <c r="O17" s="32"/>
      <c r="P17" s="50" t="str">
        <f t="shared" si="7"/>
        <v/>
      </c>
      <c r="Q17" s="23"/>
      <c r="R17" s="16"/>
      <c r="S17" s="69" t="str">
        <f t="shared" si="8"/>
        <v/>
      </c>
      <c r="T17" s="27"/>
    </row>
    <row r="18" spans="1:20" x14ac:dyDescent="0.25">
      <c r="A18" s="10" t="s">
        <v>1</v>
      </c>
      <c r="B18" s="12">
        <v>43900</v>
      </c>
      <c r="C18" s="36">
        <v>1200</v>
      </c>
      <c r="D18" s="37">
        <v>150</v>
      </c>
      <c r="E18" s="37">
        <v>30</v>
      </c>
      <c r="F18" s="37">
        <v>300</v>
      </c>
      <c r="G18" s="37">
        <v>50</v>
      </c>
      <c r="H18" s="37">
        <v>50</v>
      </c>
      <c r="I18" s="38">
        <v>100</v>
      </c>
      <c r="J18" s="39">
        <f t="shared" si="5"/>
        <v>1880</v>
      </c>
      <c r="K18" s="4">
        <v>650</v>
      </c>
      <c r="L18" s="47">
        <f t="shared" si="6"/>
        <v>2.8923076923076922</v>
      </c>
      <c r="M18" s="36">
        <v>1900</v>
      </c>
      <c r="N18" s="51">
        <f t="shared" si="7"/>
        <v>-1.0526315789473684E-2</v>
      </c>
      <c r="O18" s="36">
        <v>1800</v>
      </c>
      <c r="P18" s="51">
        <f t="shared" si="7"/>
        <v>4.4444444444444446E-2</v>
      </c>
      <c r="Q18" s="24">
        <v>15</v>
      </c>
      <c r="R18" s="17">
        <v>15</v>
      </c>
      <c r="S18" s="70">
        <f t="shared" si="8"/>
        <v>30</v>
      </c>
      <c r="T18" s="28"/>
    </row>
    <row r="19" spans="1:20" x14ac:dyDescent="0.25">
      <c r="A19" s="10" t="s">
        <v>2</v>
      </c>
      <c r="B19" s="12">
        <v>43901</v>
      </c>
      <c r="C19" s="36">
        <v>1000</v>
      </c>
      <c r="D19" s="37">
        <v>100</v>
      </c>
      <c r="E19" s="37">
        <v>100</v>
      </c>
      <c r="F19" s="37">
        <v>250</v>
      </c>
      <c r="G19" s="37">
        <v>50</v>
      </c>
      <c r="H19" s="37">
        <v>100</v>
      </c>
      <c r="I19" s="38">
        <v>100</v>
      </c>
      <c r="J19" s="39">
        <f t="shared" si="5"/>
        <v>1700</v>
      </c>
      <c r="K19" s="4">
        <v>600</v>
      </c>
      <c r="L19" s="47">
        <f t="shared" si="6"/>
        <v>2.8333333333333335</v>
      </c>
      <c r="M19" s="36">
        <v>1800</v>
      </c>
      <c r="N19" s="51">
        <f t="shared" si="7"/>
        <v>-5.5555555555555552E-2</v>
      </c>
      <c r="O19" s="36">
        <v>1600</v>
      </c>
      <c r="P19" s="51">
        <f t="shared" si="7"/>
        <v>6.25E-2</v>
      </c>
      <c r="Q19" s="24">
        <v>15</v>
      </c>
      <c r="R19" s="17">
        <v>15</v>
      </c>
      <c r="S19" s="70">
        <f t="shared" si="8"/>
        <v>30</v>
      </c>
      <c r="T19" s="28"/>
    </row>
    <row r="20" spans="1:20" x14ac:dyDescent="0.25">
      <c r="A20" s="10" t="s">
        <v>4</v>
      </c>
      <c r="B20" s="12">
        <v>43902</v>
      </c>
      <c r="C20" s="36">
        <v>1200</v>
      </c>
      <c r="D20" s="37">
        <v>150</v>
      </c>
      <c r="E20" s="37">
        <v>130</v>
      </c>
      <c r="F20" s="37">
        <v>300</v>
      </c>
      <c r="G20" s="37">
        <v>40</v>
      </c>
      <c r="H20" s="37">
        <v>80</v>
      </c>
      <c r="I20" s="38">
        <v>100</v>
      </c>
      <c r="J20" s="39">
        <f t="shared" si="5"/>
        <v>2000</v>
      </c>
      <c r="K20" s="4">
        <v>700</v>
      </c>
      <c r="L20" s="47">
        <f t="shared" si="6"/>
        <v>2.8571428571428572</v>
      </c>
      <c r="M20" s="36">
        <v>1900</v>
      </c>
      <c r="N20" s="51">
        <f t="shared" si="7"/>
        <v>5.2631578947368418E-2</v>
      </c>
      <c r="O20" s="36">
        <v>2100</v>
      </c>
      <c r="P20" s="51">
        <f t="shared" si="7"/>
        <v>-4.7619047619047616E-2</v>
      </c>
      <c r="Q20" s="24">
        <v>15</v>
      </c>
      <c r="R20" s="17">
        <v>20</v>
      </c>
      <c r="S20" s="70">
        <f t="shared" si="8"/>
        <v>35</v>
      </c>
      <c r="T20" s="28"/>
    </row>
    <row r="21" spans="1:20" x14ac:dyDescent="0.25">
      <c r="A21" s="10" t="s">
        <v>5</v>
      </c>
      <c r="B21" s="12">
        <v>43903</v>
      </c>
      <c r="C21" s="36">
        <v>1400</v>
      </c>
      <c r="D21" s="37">
        <v>200</v>
      </c>
      <c r="E21" s="37">
        <v>90</v>
      </c>
      <c r="F21" s="37">
        <v>400</v>
      </c>
      <c r="G21" s="37">
        <v>60</v>
      </c>
      <c r="H21" s="37">
        <v>120</v>
      </c>
      <c r="I21" s="38">
        <v>100</v>
      </c>
      <c r="J21" s="39">
        <f t="shared" si="5"/>
        <v>2370</v>
      </c>
      <c r="K21" s="4">
        <v>800</v>
      </c>
      <c r="L21" s="47">
        <f t="shared" si="6"/>
        <v>2.9624999999999999</v>
      </c>
      <c r="M21" s="36">
        <v>2200</v>
      </c>
      <c r="N21" s="51">
        <f t="shared" si="7"/>
        <v>7.7272727272727271E-2</v>
      </c>
      <c r="O21" s="36">
        <v>2300</v>
      </c>
      <c r="P21" s="51">
        <f t="shared" si="7"/>
        <v>3.0434782608695653E-2</v>
      </c>
      <c r="Q21" s="24">
        <v>20</v>
      </c>
      <c r="R21" s="17">
        <v>20</v>
      </c>
      <c r="S21" s="70">
        <f t="shared" si="8"/>
        <v>40</v>
      </c>
      <c r="T21" s="28"/>
    </row>
    <row r="22" spans="1:20" x14ac:dyDescent="0.25">
      <c r="A22" s="10" t="s">
        <v>6</v>
      </c>
      <c r="B22" s="12">
        <v>43904</v>
      </c>
      <c r="C22" s="36">
        <v>1500</v>
      </c>
      <c r="D22" s="37">
        <v>250</v>
      </c>
      <c r="E22" s="37">
        <v>300</v>
      </c>
      <c r="F22" s="37">
        <v>150</v>
      </c>
      <c r="G22" s="37">
        <v>150</v>
      </c>
      <c r="H22" s="37">
        <v>180</v>
      </c>
      <c r="I22" s="38">
        <v>150</v>
      </c>
      <c r="J22" s="39">
        <f t="shared" si="5"/>
        <v>2680</v>
      </c>
      <c r="K22" s="4">
        <v>900</v>
      </c>
      <c r="L22" s="47">
        <f t="shared" si="6"/>
        <v>2.9777777777777779</v>
      </c>
      <c r="M22" s="36">
        <v>2800</v>
      </c>
      <c r="N22" s="51">
        <f t="shared" si="7"/>
        <v>-4.2857142857142858E-2</v>
      </c>
      <c r="O22" s="36">
        <v>2700</v>
      </c>
      <c r="P22" s="51">
        <f t="shared" si="7"/>
        <v>-7.4074074074074077E-3</v>
      </c>
      <c r="Q22" s="24">
        <v>20</v>
      </c>
      <c r="R22" s="17">
        <v>20</v>
      </c>
      <c r="S22" s="70">
        <f t="shared" si="8"/>
        <v>40</v>
      </c>
      <c r="T22" s="28"/>
    </row>
    <row r="23" spans="1:20" ht="15.75" thickBot="1" x14ac:dyDescent="0.3">
      <c r="A23" s="18" t="s">
        <v>7</v>
      </c>
      <c r="B23" s="19">
        <v>43905</v>
      </c>
      <c r="C23" s="40">
        <v>2000</v>
      </c>
      <c r="D23" s="41">
        <v>350</v>
      </c>
      <c r="E23" s="41">
        <v>450</v>
      </c>
      <c r="F23" s="41">
        <v>50</v>
      </c>
      <c r="G23" s="41">
        <v>200</v>
      </c>
      <c r="H23" s="41">
        <v>120</v>
      </c>
      <c r="I23" s="42">
        <v>80</v>
      </c>
      <c r="J23" s="43">
        <f t="shared" si="5"/>
        <v>3250</v>
      </c>
      <c r="K23" s="20">
        <v>1100</v>
      </c>
      <c r="L23" s="48">
        <f t="shared" si="6"/>
        <v>2.9545454545454546</v>
      </c>
      <c r="M23" s="40">
        <v>3100</v>
      </c>
      <c r="N23" s="52">
        <f t="shared" si="7"/>
        <v>4.8387096774193547E-2</v>
      </c>
      <c r="O23" s="40">
        <v>3200</v>
      </c>
      <c r="P23" s="52">
        <f t="shared" si="7"/>
        <v>1.5625E-2</v>
      </c>
      <c r="Q23" s="25">
        <v>20</v>
      </c>
      <c r="R23" s="21">
        <v>20</v>
      </c>
      <c r="S23" s="71">
        <f t="shared" si="8"/>
        <v>40</v>
      </c>
      <c r="T23" s="29"/>
    </row>
    <row r="24" spans="1:20" x14ac:dyDescent="0.25">
      <c r="A24" s="8" t="s">
        <v>3</v>
      </c>
      <c r="B24" s="9">
        <v>43906</v>
      </c>
      <c r="C24" s="32"/>
      <c r="D24" s="33"/>
      <c r="E24" s="33"/>
      <c r="F24" s="33"/>
      <c r="G24" s="33"/>
      <c r="H24" s="33"/>
      <c r="I24" s="34"/>
      <c r="J24" s="35" t="str">
        <f t="shared" si="5"/>
        <v/>
      </c>
      <c r="K24" s="15"/>
      <c r="L24" s="46" t="str">
        <f t="shared" si="6"/>
        <v/>
      </c>
      <c r="M24" s="32"/>
      <c r="N24" s="50" t="str">
        <f t="shared" si="7"/>
        <v/>
      </c>
      <c r="O24" s="32"/>
      <c r="P24" s="50" t="str">
        <f t="shared" si="7"/>
        <v/>
      </c>
      <c r="Q24" s="23"/>
      <c r="R24" s="16"/>
      <c r="S24" s="69" t="str">
        <f t="shared" si="8"/>
        <v/>
      </c>
      <c r="T24" s="27"/>
    </row>
    <row r="25" spans="1:20" x14ac:dyDescent="0.25">
      <c r="A25" s="10" t="s">
        <v>1</v>
      </c>
      <c r="B25" s="12">
        <v>43907</v>
      </c>
      <c r="C25" s="36">
        <v>1200</v>
      </c>
      <c r="D25" s="37">
        <v>150</v>
      </c>
      <c r="E25" s="37">
        <v>30</v>
      </c>
      <c r="F25" s="37">
        <v>300</v>
      </c>
      <c r="G25" s="37">
        <v>50</v>
      </c>
      <c r="H25" s="37">
        <v>50</v>
      </c>
      <c r="I25" s="38">
        <v>100</v>
      </c>
      <c r="J25" s="39">
        <f t="shared" si="5"/>
        <v>1880</v>
      </c>
      <c r="K25" s="4">
        <v>650</v>
      </c>
      <c r="L25" s="47">
        <f t="shared" si="6"/>
        <v>2.8923076923076922</v>
      </c>
      <c r="M25" s="36">
        <v>1900</v>
      </c>
      <c r="N25" s="51">
        <f t="shared" si="7"/>
        <v>-1.0526315789473684E-2</v>
      </c>
      <c r="O25" s="36">
        <v>1800</v>
      </c>
      <c r="P25" s="51">
        <f t="shared" si="7"/>
        <v>4.4444444444444446E-2</v>
      </c>
      <c r="Q25" s="24">
        <v>15</v>
      </c>
      <c r="R25" s="17">
        <v>15</v>
      </c>
      <c r="S25" s="70">
        <f t="shared" si="8"/>
        <v>30</v>
      </c>
      <c r="T25" s="28"/>
    </row>
    <row r="26" spans="1:20" x14ac:dyDescent="0.25">
      <c r="A26" s="10" t="s">
        <v>2</v>
      </c>
      <c r="B26" s="12">
        <v>43908</v>
      </c>
      <c r="C26" s="36">
        <v>1000</v>
      </c>
      <c r="D26" s="37">
        <v>100</v>
      </c>
      <c r="E26" s="37">
        <v>100</v>
      </c>
      <c r="F26" s="37">
        <v>250</v>
      </c>
      <c r="G26" s="37">
        <v>50</v>
      </c>
      <c r="H26" s="37">
        <v>100</v>
      </c>
      <c r="I26" s="38">
        <v>100</v>
      </c>
      <c r="J26" s="39">
        <f t="shared" si="5"/>
        <v>1700</v>
      </c>
      <c r="K26" s="4">
        <v>600</v>
      </c>
      <c r="L26" s="47">
        <f t="shared" si="6"/>
        <v>2.8333333333333335</v>
      </c>
      <c r="M26" s="36">
        <v>1800</v>
      </c>
      <c r="N26" s="51">
        <f t="shared" si="7"/>
        <v>-5.5555555555555552E-2</v>
      </c>
      <c r="O26" s="36">
        <v>1600</v>
      </c>
      <c r="P26" s="51">
        <f t="shared" si="7"/>
        <v>6.25E-2</v>
      </c>
      <c r="Q26" s="24">
        <v>15</v>
      </c>
      <c r="R26" s="17">
        <v>15</v>
      </c>
      <c r="S26" s="70">
        <f t="shared" si="8"/>
        <v>30</v>
      </c>
      <c r="T26" s="28"/>
    </row>
    <row r="27" spans="1:20" x14ac:dyDescent="0.25">
      <c r="A27" s="10" t="s">
        <v>4</v>
      </c>
      <c r="B27" s="12">
        <v>43909</v>
      </c>
      <c r="C27" s="36">
        <v>1200</v>
      </c>
      <c r="D27" s="37">
        <v>150</v>
      </c>
      <c r="E27" s="37">
        <v>130</v>
      </c>
      <c r="F27" s="37">
        <v>300</v>
      </c>
      <c r="G27" s="37">
        <v>40</v>
      </c>
      <c r="H27" s="37">
        <v>80</v>
      </c>
      <c r="I27" s="38">
        <v>100</v>
      </c>
      <c r="J27" s="39">
        <f t="shared" si="5"/>
        <v>2000</v>
      </c>
      <c r="K27" s="4">
        <v>700</v>
      </c>
      <c r="L27" s="47">
        <f t="shared" si="6"/>
        <v>2.8571428571428572</v>
      </c>
      <c r="M27" s="36">
        <v>1900</v>
      </c>
      <c r="N27" s="51">
        <f t="shared" ref="N27:P36" si="9">IF(J27="","",($J27-M27)/M27)</f>
        <v>5.2631578947368418E-2</v>
      </c>
      <c r="O27" s="36">
        <v>2100</v>
      </c>
      <c r="P27" s="51">
        <f t="shared" si="9"/>
        <v>-4.7619047619047616E-2</v>
      </c>
      <c r="Q27" s="24">
        <v>15</v>
      </c>
      <c r="R27" s="17">
        <v>20</v>
      </c>
      <c r="S27" s="70">
        <f t="shared" si="8"/>
        <v>35</v>
      </c>
      <c r="T27" s="28"/>
    </row>
    <row r="28" spans="1:20" x14ac:dyDescent="0.25">
      <c r="A28" s="10" t="s">
        <v>5</v>
      </c>
      <c r="B28" s="12">
        <v>43910</v>
      </c>
      <c r="C28" s="36">
        <v>1400</v>
      </c>
      <c r="D28" s="37">
        <v>200</v>
      </c>
      <c r="E28" s="37">
        <v>90</v>
      </c>
      <c r="F28" s="37">
        <v>400</v>
      </c>
      <c r="G28" s="37">
        <v>60</v>
      </c>
      <c r="H28" s="37">
        <v>120</v>
      </c>
      <c r="I28" s="38">
        <v>100</v>
      </c>
      <c r="J28" s="39">
        <f t="shared" si="5"/>
        <v>2370</v>
      </c>
      <c r="K28" s="4">
        <v>800</v>
      </c>
      <c r="L28" s="47">
        <f t="shared" si="6"/>
        <v>2.9624999999999999</v>
      </c>
      <c r="M28" s="36">
        <v>2200</v>
      </c>
      <c r="N28" s="51">
        <f t="shared" si="9"/>
        <v>7.7272727272727271E-2</v>
      </c>
      <c r="O28" s="36">
        <v>2300</v>
      </c>
      <c r="P28" s="51">
        <f t="shared" si="9"/>
        <v>3.0434782608695653E-2</v>
      </c>
      <c r="Q28" s="24">
        <v>20</v>
      </c>
      <c r="R28" s="17">
        <v>20</v>
      </c>
      <c r="S28" s="70">
        <f t="shared" si="8"/>
        <v>40</v>
      </c>
      <c r="T28" s="28"/>
    </row>
    <row r="29" spans="1:20" x14ac:dyDescent="0.25">
      <c r="A29" s="10" t="s">
        <v>6</v>
      </c>
      <c r="B29" s="12">
        <v>43911</v>
      </c>
      <c r="C29" s="36">
        <v>1500</v>
      </c>
      <c r="D29" s="37">
        <v>250</v>
      </c>
      <c r="E29" s="37">
        <v>300</v>
      </c>
      <c r="F29" s="37">
        <v>150</v>
      </c>
      <c r="G29" s="37">
        <v>150</v>
      </c>
      <c r="H29" s="37">
        <v>180</v>
      </c>
      <c r="I29" s="38">
        <v>150</v>
      </c>
      <c r="J29" s="39">
        <f t="shared" si="5"/>
        <v>2680</v>
      </c>
      <c r="K29" s="4">
        <v>900</v>
      </c>
      <c r="L29" s="47">
        <f t="shared" si="6"/>
        <v>2.9777777777777779</v>
      </c>
      <c r="M29" s="36">
        <v>2800</v>
      </c>
      <c r="N29" s="51">
        <f t="shared" si="9"/>
        <v>-4.2857142857142858E-2</v>
      </c>
      <c r="O29" s="36">
        <v>2700</v>
      </c>
      <c r="P29" s="51">
        <f t="shared" si="9"/>
        <v>-7.4074074074074077E-3</v>
      </c>
      <c r="Q29" s="24">
        <v>20</v>
      </c>
      <c r="R29" s="17">
        <v>20</v>
      </c>
      <c r="S29" s="70">
        <f t="shared" si="8"/>
        <v>40</v>
      </c>
      <c r="T29" s="28"/>
    </row>
    <row r="30" spans="1:20" ht="15.75" thickBot="1" x14ac:dyDescent="0.3">
      <c r="A30" s="18" t="s">
        <v>7</v>
      </c>
      <c r="B30" s="19">
        <v>43912</v>
      </c>
      <c r="C30" s="40">
        <v>2000</v>
      </c>
      <c r="D30" s="41">
        <v>350</v>
      </c>
      <c r="E30" s="41">
        <v>450</v>
      </c>
      <c r="F30" s="41">
        <v>50</v>
      </c>
      <c r="G30" s="41">
        <v>200</v>
      </c>
      <c r="H30" s="41">
        <v>120</v>
      </c>
      <c r="I30" s="42">
        <v>80</v>
      </c>
      <c r="J30" s="43">
        <f t="shared" si="5"/>
        <v>3250</v>
      </c>
      <c r="K30" s="20">
        <v>1100</v>
      </c>
      <c r="L30" s="48">
        <f t="shared" si="6"/>
        <v>2.9545454545454546</v>
      </c>
      <c r="M30" s="40">
        <v>3100</v>
      </c>
      <c r="N30" s="52">
        <f t="shared" si="9"/>
        <v>4.8387096774193547E-2</v>
      </c>
      <c r="O30" s="40">
        <v>3200</v>
      </c>
      <c r="P30" s="52">
        <f t="shared" si="9"/>
        <v>1.5625E-2</v>
      </c>
      <c r="Q30" s="25">
        <v>20</v>
      </c>
      <c r="R30" s="21">
        <v>20</v>
      </c>
      <c r="S30" s="71">
        <f t="shared" si="8"/>
        <v>40</v>
      </c>
      <c r="T30" s="29"/>
    </row>
    <row r="31" spans="1:20" x14ac:dyDescent="0.25">
      <c r="A31" s="8" t="s">
        <v>3</v>
      </c>
      <c r="B31" s="9">
        <v>43913</v>
      </c>
      <c r="C31" s="32"/>
      <c r="D31" s="33"/>
      <c r="E31" s="33"/>
      <c r="F31" s="33"/>
      <c r="G31" s="33"/>
      <c r="H31" s="33"/>
      <c r="I31" s="34"/>
      <c r="J31" s="35" t="str">
        <f t="shared" si="5"/>
        <v/>
      </c>
      <c r="K31" s="15"/>
      <c r="L31" s="46" t="str">
        <f t="shared" si="6"/>
        <v/>
      </c>
      <c r="M31" s="32"/>
      <c r="N31" s="50" t="str">
        <f t="shared" si="9"/>
        <v/>
      </c>
      <c r="O31" s="32"/>
      <c r="P31" s="50" t="str">
        <f t="shared" si="9"/>
        <v/>
      </c>
      <c r="Q31" s="23"/>
      <c r="R31" s="16"/>
      <c r="S31" s="69" t="str">
        <f t="shared" si="8"/>
        <v/>
      </c>
      <c r="T31" s="27"/>
    </row>
    <row r="32" spans="1:20" x14ac:dyDescent="0.25">
      <c r="A32" s="10" t="s">
        <v>1</v>
      </c>
      <c r="B32" s="12">
        <v>43914</v>
      </c>
      <c r="C32" s="36">
        <v>1200</v>
      </c>
      <c r="D32" s="37">
        <v>150</v>
      </c>
      <c r="E32" s="37">
        <v>30</v>
      </c>
      <c r="F32" s="37">
        <v>300</v>
      </c>
      <c r="G32" s="37">
        <v>50</v>
      </c>
      <c r="H32" s="37">
        <v>50</v>
      </c>
      <c r="I32" s="38">
        <v>100</v>
      </c>
      <c r="J32" s="39">
        <f t="shared" si="5"/>
        <v>1880</v>
      </c>
      <c r="K32" s="4">
        <v>650</v>
      </c>
      <c r="L32" s="47">
        <f t="shared" si="6"/>
        <v>2.8923076923076922</v>
      </c>
      <c r="M32" s="36">
        <v>1900</v>
      </c>
      <c r="N32" s="51">
        <f t="shared" si="9"/>
        <v>-1.0526315789473684E-2</v>
      </c>
      <c r="O32" s="36">
        <v>1800</v>
      </c>
      <c r="P32" s="51">
        <f t="shared" si="9"/>
        <v>4.4444444444444446E-2</v>
      </c>
      <c r="Q32" s="24">
        <v>15</v>
      </c>
      <c r="R32" s="17">
        <v>15</v>
      </c>
      <c r="S32" s="70">
        <f t="shared" si="8"/>
        <v>30</v>
      </c>
      <c r="T32" s="28"/>
    </row>
    <row r="33" spans="1:20" x14ac:dyDescent="0.25">
      <c r="A33" s="10" t="s">
        <v>2</v>
      </c>
      <c r="B33" s="12">
        <v>43915</v>
      </c>
      <c r="C33" s="36">
        <v>1000</v>
      </c>
      <c r="D33" s="37">
        <v>100</v>
      </c>
      <c r="E33" s="37">
        <v>100</v>
      </c>
      <c r="F33" s="37">
        <v>250</v>
      </c>
      <c r="G33" s="37">
        <v>50</v>
      </c>
      <c r="H33" s="37">
        <v>100</v>
      </c>
      <c r="I33" s="38">
        <v>100</v>
      </c>
      <c r="J33" s="39">
        <f t="shared" si="5"/>
        <v>1700</v>
      </c>
      <c r="K33" s="4">
        <v>600</v>
      </c>
      <c r="L33" s="47">
        <f t="shared" si="6"/>
        <v>2.8333333333333335</v>
      </c>
      <c r="M33" s="36">
        <v>1800</v>
      </c>
      <c r="N33" s="51">
        <f t="shared" si="9"/>
        <v>-5.5555555555555552E-2</v>
      </c>
      <c r="O33" s="36">
        <v>1600</v>
      </c>
      <c r="P33" s="51">
        <f t="shared" si="9"/>
        <v>6.25E-2</v>
      </c>
      <c r="Q33" s="24">
        <v>15</v>
      </c>
      <c r="R33" s="17">
        <v>15</v>
      </c>
      <c r="S33" s="70">
        <f t="shared" si="8"/>
        <v>30</v>
      </c>
      <c r="T33" s="28"/>
    </row>
    <row r="34" spans="1:20" x14ac:dyDescent="0.25">
      <c r="A34" s="10" t="s">
        <v>4</v>
      </c>
      <c r="B34" s="12">
        <v>43916</v>
      </c>
      <c r="C34" s="36">
        <v>1200</v>
      </c>
      <c r="D34" s="37">
        <v>150</v>
      </c>
      <c r="E34" s="37">
        <v>130</v>
      </c>
      <c r="F34" s="37">
        <v>300</v>
      </c>
      <c r="G34" s="37">
        <v>40</v>
      </c>
      <c r="H34" s="37">
        <v>80</v>
      </c>
      <c r="I34" s="38">
        <v>100</v>
      </c>
      <c r="J34" s="39">
        <f t="shared" si="5"/>
        <v>2000</v>
      </c>
      <c r="K34" s="4">
        <v>700</v>
      </c>
      <c r="L34" s="47">
        <f t="shared" si="6"/>
        <v>2.8571428571428572</v>
      </c>
      <c r="M34" s="36">
        <v>1900</v>
      </c>
      <c r="N34" s="51">
        <f t="shared" si="9"/>
        <v>5.2631578947368418E-2</v>
      </c>
      <c r="O34" s="36">
        <v>2100</v>
      </c>
      <c r="P34" s="51">
        <f t="shared" si="9"/>
        <v>-4.7619047619047616E-2</v>
      </c>
      <c r="Q34" s="24">
        <v>15</v>
      </c>
      <c r="R34" s="17">
        <v>20</v>
      </c>
      <c r="S34" s="70">
        <f t="shared" si="8"/>
        <v>35</v>
      </c>
      <c r="T34" s="28"/>
    </row>
    <row r="35" spans="1:20" x14ac:dyDescent="0.25">
      <c r="A35" s="10" t="s">
        <v>5</v>
      </c>
      <c r="B35" s="12">
        <v>43917</v>
      </c>
      <c r="C35" s="36">
        <v>1400</v>
      </c>
      <c r="D35" s="37">
        <v>200</v>
      </c>
      <c r="E35" s="37">
        <v>90</v>
      </c>
      <c r="F35" s="37">
        <v>400</v>
      </c>
      <c r="G35" s="37">
        <v>60</v>
      </c>
      <c r="H35" s="37">
        <v>120</v>
      </c>
      <c r="I35" s="38">
        <v>100</v>
      </c>
      <c r="J35" s="39">
        <f t="shared" si="5"/>
        <v>2370</v>
      </c>
      <c r="K35" s="4">
        <v>800</v>
      </c>
      <c r="L35" s="47">
        <f t="shared" si="6"/>
        <v>2.9624999999999999</v>
      </c>
      <c r="M35" s="36">
        <v>2200</v>
      </c>
      <c r="N35" s="51">
        <f t="shared" si="9"/>
        <v>7.7272727272727271E-2</v>
      </c>
      <c r="O35" s="36">
        <v>2300</v>
      </c>
      <c r="P35" s="51">
        <f t="shared" si="9"/>
        <v>3.0434782608695653E-2</v>
      </c>
      <c r="Q35" s="24">
        <v>20</v>
      </c>
      <c r="R35" s="17">
        <v>20</v>
      </c>
      <c r="S35" s="70">
        <f t="shared" si="8"/>
        <v>40</v>
      </c>
      <c r="T35" s="28"/>
    </row>
    <row r="36" spans="1:20" x14ac:dyDescent="0.25">
      <c r="A36" s="10" t="s">
        <v>6</v>
      </c>
      <c r="B36" s="12">
        <v>43918</v>
      </c>
      <c r="C36" s="36">
        <v>1500</v>
      </c>
      <c r="D36" s="37">
        <v>250</v>
      </c>
      <c r="E36" s="37">
        <v>300</v>
      </c>
      <c r="F36" s="37">
        <v>150</v>
      </c>
      <c r="G36" s="37">
        <v>150</v>
      </c>
      <c r="H36" s="37">
        <v>180</v>
      </c>
      <c r="I36" s="38">
        <v>150</v>
      </c>
      <c r="J36" s="39">
        <f t="shared" si="5"/>
        <v>2680</v>
      </c>
      <c r="K36" s="4">
        <v>900</v>
      </c>
      <c r="L36" s="47">
        <f t="shared" si="6"/>
        <v>2.9777777777777779</v>
      </c>
      <c r="M36" s="36">
        <v>2800</v>
      </c>
      <c r="N36" s="51">
        <f t="shared" si="9"/>
        <v>-4.2857142857142858E-2</v>
      </c>
      <c r="O36" s="36">
        <v>2700</v>
      </c>
      <c r="P36" s="51">
        <f t="shared" si="9"/>
        <v>-7.4074074074074077E-3</v>
      </c>
      <c r="Q36" s="24">
        <v>20</v>
      </c>
      <c r="R36" s="17">
        <v>20</v>
      </c>
      <c r="S36" s="70">
        <f t="shared" si="8"/>
        <v>40</v>
      </c>
      <c r="T36" s="28"/>
    </row>
    <row r="37" spans="1:20" ht="15.75" thickBot="1" x14ac:dyDescent="0.3">
      <c r="A37" s="18" t="s">
        <v>7</v>
      </c>
      <c r="B37" s="19">
        <v>43919</v>
      </c>
      <c r="C37" s="40">
        <v>2000</v>
      </c>
      <c r="D37" s="41">
        <v>350</v>
      </c>
      <c r="E37" s="41">
        <v>450</v>
      </c>
      <c r="F37" s="41">
        <v>50</v>
      </c>
      <c r="G37" s="41">
        <v>200</v>
      </c>
      <c r="H37" s="41">
        <v>120</v>
      </c>
      <c r="I37" s="42">
        <v>80</v>
      </c>
      <c r="J37" s="43">
        <f t="shared" ref="J37" si="10">IF(SUM(C37:I37)=0,"",SUM(C37:I37))</f>
        <v>3250</v>
      </c>
      <c r="K37" s="20">
        <v>1100</v>
      </c>
      <c r="L37" s="48">
        <f t="shared" ref="L37" si="11">IF(J37="","",J37/K37)</f>
        <v>2.9545454545454546</v>
      </c>
      <c r="M37" s="40">
        <v>3100</v>
      </c>
      <c r="N37" s="52">
        <f t="shared" ref="N37" si="12">IF(J37="","",($J37-M37)/M37)</f>
        <v>4.8387096774193547E-2</v>
      </c>
      <c r="O37" s="40">
        <v>3200</v>
      </c>
      <c r="P37" s="52">
        <f t="shared" ref="P37" si="13">IF(L37="","",($J37-O37)/O37)</f>
        <v>1.5625E-2</v>
      </c>
      <c r="Q37" s="25">
        <v>20</v>
      </c>
      <c r="R37" s="21">
        <v>20</v>
      </c>
      <c r="S37" s="71">
        <f t="shared" ref="S37" si="14">IF(SUM(Q37:R37)=0,"",SUM(Q37:R37))</f>
        <v>40</v>
      </c>
      <c r="T37" s="29"/>
    </row>
    <row r="38" spans="1:20" x14ac:dyDescent="0.25">
      <c r="A38" s="8" t="s">
        <v>3</v>
      </c>
      <c r="B38" s="9">
        <v>43920</v>
      </c>
      <c r="C38" s="32"/>
      <c r="D38" s="33"/>
      <c r="E38" s="33"/>
      <c r="F38" s="33"/>
      <c r="G38" s="33"/>
      <c r="H38" s="33"/>
      <c r="I38" s="34"/>
      <c r="J38" s="35" t="str">
        <f t="shared" ref="J38:J44" si="15">IF(SUM(C38:I38)=0,"",SUM(C38:I38))</f>
        <v/>
      </c>
      <c r="K38" s="15"/>
      <c r="L38" s="46" t="str">
        <f t="shared" ref="L38:L44" si="16">IF(J38="","",J38/K38)</f>
        <v/>
      </c>
      <c r="M38" s="32"/>
      <c r="N38" s="50" t="str">
        <f t="shared" ref="N38:N44" si="17">IF(J38="","",($J38-M38)/M38)</f>
        <v/>
      </c>
      <c r="O38" s="32"/>
      <c r="P38" s="50" t="str">
        <f t="shared" ref="P38:P44" si="18">IF(L38="","",($J38-O38)/O38)</f>
        <v/>
      </c>
      <c r="Q38" s="23"/>
      <c r="R38" s="16"/>
      <c r="S38" s="69" t="str">
        <f t="shared" ref="S38:S43" si="19">IF(SUM(Q38:R38)=0,"",SUM(Q38:R38))</f>
        <v/>
      </c>
      <c r="T38" s="27"/>
    </row>
    <row r="39" spans="1:20" x14ac:dyDescent="0.25">
      <c r="A39" s="10" t="s">
        <v>1</v>
      </c>
      <c r="B39" s="12">
        <v>43921</v>
      </c>
      <c r="C39" s="36">
        <v>1200</v>
      </c>
      <c r="D39" s="37">
        <v>150</v>
      </c>
      <c r="E39" s="37">
        <v>30</v>
      </c>
      <c r="F39" s="37">
        <v>300</v>
      </c>
      <c r="G39" s="37">
        <v>50</v>
      </c>
      <c r="H39" s="37">
        <v>50</v>
      </c>
      <c r="I39" s="38">
        <v>100</v>
      </c>
      <c r="J39" s="39">
        <f t="shared" si="15"/>
        <v>1880</v>
      </c>
      <c r="K39" s="4">
        <v>650</v>
      </c>
      <c r="L39" s="47">
        <f t="shared" si="16"/>
        <v>2.8923076923076922</v>
      </c>
      <c r="M39" s="36">
        <v>1900</v>
      </c>
      <c r="N39" s="51">
        <f t="shared" si="17"/>
        <v>-1.0526315789473684E-2</v>
      </c>
      <c r="O39" s="36">
        <v>1800</v>
      </c>
      <c r="P39" s="51">
        <f t="shared" si="18"/>
        <v>4.4444444444444446E-2</v>
      </c>
      <c r="Q39" s="24">
        <v>15</v>
      </c>
      <c r="R39" s="17">
        <v>15</v>
      </c>
      <c r="S39" s="70">
        <f t="shared" si="19"/>
        <v>30</v>
      </c>
      <c r="T39" s="28"/>
    </row>
    <row r="40" spans="1:20" x14ac:dyDescent="0.25">
      <c r="A40" s="10" t="s">
        <v>2</v>
      </c>
      <c r="B40" s="12"/>
      <c r="C40" s="36"/>
      <c r="D40" s="37"/>
      <c r="E40" s="37"/>
      <c r="F40" s="37"/>
      <c r="G40" s="37"/>
      <c r="H40" s="37"/>
      <c r="I40" s="38"/>
      <c r="J40" s="39" t="str">
        <f t="shared" si="15"/>
        <v/>
      </c>
      <c r="K40" s="4"/>
      <c r="L40" s="47" t="str">
        <f t="shared" si="16"/>
        <v/>
      </c>
      <c r="M40" s="36"/>
      <c r="N40" s="51" t="str">
        <f t="shared" si="17"/>
        <v/>
      </c>
      <c r="O40" s="36"/>
      <c r="P40" s="51" t="str">
        <f t="shared" si="18"/>
        <v/>
      </c>
      <c r="Q40" s="24"/>
      <c r="R40" s="17"/>
      <c r="S40" s="70" t="str">
        <f t="shared" si="19"/>
        <v/>
      </c>
      <c r="T40" s="28"/>
    </row>
    <row r="41" spans="1:20" x14ac:dyDescent="0.25">
      <c r="A41" s="10" t="s">
        <v>4</v>
      </c>
      <c r="B41" s="12"/>
      <c r="C41" s="36"/>
      <c r="D41" s="37"/>
      <c r="E41" s="37"/>
      <c r="F41" s="37"/>
      <c r="G41" s="37"/>
      <c r="H41" s="37"/>
      <c r="I41" s="38"/>
      <c r="J41" s="39" t="str">
        <f t="shared" si="15"/>
        <v/>
      </c>
      <c r="K41" s="4"/>
      <c r="L41" s="47" t="str">
        <f t="shared" si="16"/>
        <v/>
      </c>
      <c r="M41" s="36"/>
      <c r="N41" s="51" t="str">
        <f t="shared" si="17"/>
        <v/>
      </c>
      <c r="O41" s="36"/>
      <c r="P41" s="51" t="str">
        <f t="shared" si="18"/>
        <v/>
      </c>
      <c r="Q41" s="24"/>
      <c r="R41" s="17"/>
      <c r="S41" s="70" t="str">
        <f t="shared" si="19"/>
        <v/>
      </c>
      <c r="T41" s="28"/>
    </row>
    <row r="42" spans="1:20" x14ac:dyDescent="0.25">
      <c r="A42" s="10" t="s">
        <v>5</v>
      </c>
      <c r="B42" s="12"/>
      <c r="C42" s="36"/>
      <c r="D42" s="37"/>
      <c r="E42" s="37"/>
      <c r="F42" s="37"/>
      <c r="G42" s="37"/>
      <c r="H42" s="37"/>
      <c r="I42" s="38"/>
      <c r="J42" s="39" t="str">
        <f t="shared" si="15"/>
        <v/>
      </c>
      <c r="K42" s="4"/>
      <c r="L42" s="47" t="str">
        <f t="shared" si="16"/>
        <v/>
      </c>
      <c r="M42" s="36"/>
      <c r="N42" s="51" t="str">
        <f t="shared" si="17"/>
        <v/>
      </c>
      <c r="O42" s="36"/>
      <c r="P42" s="51" t="str">
        <f t="shared" si="18"/>
        <v/>
      </c>
      <c r="Q42" s="24"/>
      <c r="R42" s="17"/>
      <c r="S42" s="70" t="str">
        <f t="shared" si="19"/>
        <v/>
      </c>
      <c r="T42" s="28"/>
    </row>
    <row r="43" spans="1:20" x14ac:dyDescent="0.25">
      <c r="A43" s="10" t="s">
        <v>6</v>
      </c>
      <c r="B43" s="12"/>
      <c r="C43" s="36"/>
      <c r="D43" s="37"/>
      <c r="E43" s="37"/>
      <c r="F43" s="37"/>
      <c r="G43" s="37"/>
      <c r="H43" s="37"/>
      <c r="I43" s="38"/>
      <c r="J43" s="39" t="str">
        <f t="shared" si="15"/>
        <v/>
      </c>
      <c r="K43" s="4"/>
      <c r="L43" s="47" t="str">
        <f t="shared" si="16"/>
        <v/>
      </c>
      <c r="M43" s="36"/>
      <c r="N43" s="51" t="str">
        <f t="shared" si="17"/>
        <v/>
      </c>
      <c r="O43" s="36"/>
      <c r="P43" s="51" t="str">
        <f t="shared" si="18"/>
        <v/>
      </c>
      <c r="Q43" s="24"/>
      <c r="R43" s="17"/>
      <c r="S43" s="70" t="str">
        <f t="shared" si="19"/>
        <v/>
      </c>
      <c r="T43" s="28"/>
    </row>
    <row r="44" spans="1:20" ht="15.75" thickBot="1" x14ac:dyDescent="0.3">
      <c r="A44" s="18" t="s">
        <v>7</v>
      </c>
      <c r="B44" s="19"/>
      <c r="C44" s="40"/>
      <c r="D44" s="41"/>
      <c r="E44" s="41"/>
      <c r="F44" s="41"/>
      <c r="G44" s="41"/>
      <c r="H44" s="41"/>
      <c r="I44" s="42"/>
      <c r="J44" s="43" t="str">
        <f t="shared" si="15"/>
        <v/>
      </c>
      <c r="K44" s="20"/>
      <c r="L44" s="48" t="str">
        <f t="shared" si="16"/>
        <v/>
      </c>
      <c r="M44" s="40"/>
      <c r="N44" s="52" t="str">
        <f t="shared" si="17"/>
        <v/>
      </c>
      <c r="O44" s="40"/>
      <c r="P44" s="52" t="str">
        <f t="shared" si="18"/>
        <v/>
      </c>
      <c r="Q44" s="25"/>
      <c r="R44" s="21"/>
      <c r="S44" s="71"/>
      <c r="T44" s="29"/>
    </row>
    <row r="45" spans="1:20" ht="15.75" thickBot="1" x14ac:dyDescent="0.3">
      <c r="A45" s="264" t="s">
        <v>21</v>
      </c>
      <c r="B45" s="265"/>
      <c r="C45" s="54">
        <f>SUM(C3:C44)</f>
        <v>36400</v>
      </c>
      <c r="D45" s="55">
        <f t="shared" ref="D45:H45" si="20">SUM(D3:D44)</f>
        <v>5300</v>
      </c>
      <c r="E45" s="55">
        <f t="shared" si="20"/>
        <v>4880</v>
      </c>
      <c r="F45" s="55">
        <f t="shared" si="20"/>
        <v>6150</v>
      </c>
      <c r="G45" s="55">
        <f t="shared" si="20"/>
        <v>2450</v>
      </c>
      <c r="H45" s="55">
        <f t="shared" si="20"/>
        <v>2770</v>
      </c>
      <c r="I45" s="56">
        <f>SUM(I3:I44)</f>
        <v>2700</v>
      </c>
      <c r="J45" s="61">
        <f t="shared" ref="J45:S45" si="21">SUM(J3:J37)</f>
        <v>58770</v>
      </c>
      <c r="K45" s="74">
        <f t="shared" si="21"/>
        <v>20100</v>
      </c>
      <c r="L45" s="62">
        <f>J45/K45</f>
        <v>2.9238805970149255</v>
      </c>
      <c r="M45" s="68">
        <f>SUM(M3:M44)</f>
        <v>59800</v>
      </c>
      <c r="N45" s="53">
        <f>($J45-M45)/M45</f>
        <v>-1.722408026755853E-2</v>
      </c>
      <c r="O45" s="44">
        <f>SUM(O3:O44)</f>
        <v>59800</v>
      </c>
      <c r="P45" s="53">
        <f>($J45-O45)/O45</f>
        <v>-1.722408026755853E-2</v>
      </c>
      <c r="Q45" s="26">
        <f t="shared" ref="Q45:R45" si="22">SUM(Q3:Q44)</f>
        <v>455</v>
      </c>
      <c r="R45" s="14">
        <f t="shared" si="22"/>
        <v>475</v>
      </c>
      <c r="S45" s="72">
        <f t="shared" si="21"/>
        <v>900</v>
      </c>
      <c r="T45" s="63"/>
    </row>
    <row r="46" spans="1:20" ht="15.75" thickBot="1" x14ac:dyDescent="0.3">
      <c r="A46" s="291" t="s">
        <v>44</v>
      </c>
      <c r="B46" s="292"/>
      <c r="C46" s="266" t="s">
        <v>26</v>
      </c>
      <c r="D46" s="267"/>
      <c r="E46" s="267"/>
      <c r="F46" s="267"/>
      <c r="G46" s="267"/>
      <c r="H46" s="267"/>
      <c r="I46" s="267"/>
      <c r="J46" s="268"/>
      <c r="K46" s="273" t="s">
        <v>81</v>
      </c>
      <c r="L46" s="297" t="s">
        <v>82</v>
      </c>
      <c r="M46" s="277" t="s">
        <v>87</v>
      </c>
      <c r="N46" s="278"/>
      <c r="O46" s="278"/>
      <c r="P46" s="278"/>
      <c r="Q46" s="278"/>
      <c r="R46" s="279"/>
    </row>
    <row r="47" spans="1:20" x14ac:dyDescent="0.25">
      <c r="A47" s="293"/>
      <c r="B47" s="294"/>
      <c r="C47" s="57" t="s">
        <v>27</v>
      </c>
      <c r="D47" s="58" t="s">
        <v>28</v>
      </c>
      <c r="E47" s="58" t="s">
        <v>29</v>
      </c>
      <c r="F47" s="58" t="s">
        <v>30</v>
      </c>
      <c r="G47" s="58" t="s">
        <v>31</v>
      </c>
      <c r="H47" s="58" t="s">
        <v>32</v>
      </c>
      <c r="I47" s="58" t="s">
        <v>33</v>
      </c>
      <c r="J47" s="269">
        <f>J45/$J45</f>
        <v>1</v>
      </c>
      <c r="K47" s="274"/>
      <c r="L47" s="298"/>
      <c r="M47" s="137" t="s">
        <v>83</v>
      </c>
      <c r="N47" s="138" t="s">
        <v>86</v>
      </c>
      <c r="O47" s="280" t="s">
        <v>85</v>
      </c>
      <c r="P47" s="280"/>
      <c r="Q47" s="280" t="s">
        <v>84</v>
      </c>
      <c r="R47" s="281"/>
    </row>
    <row r="48" spans="1:20" ht="16.5" thickBot="1" x14ac:dyDescent="0.3">
      <c r="A48" s="295">
        <f>COUNTA(C3:C44)</f>
        <v>26</v>
      </c>
      <c r="B48" s="296"/>
      <c r="C48" s="59">
        <f>C45/$J45</f>
        <v>0.61936362089501451</v>
      </c>
      <c r="D48" s="60">
        <f t="shared" ref="D48:I48" si="23">D45/$J45</f>
        <v>9.0182065679768594E-2</v>
      </c>
      <c r="E48" s="60">
        <f t="shared" si="23"/>
        <v>8.3035562361749193E-2</v>
      </c>
      <c r="F48" s="60">
        <f t="shared" si="23"/>
        <v>0.10464522715671261</v>
      </c>
      <c r="G48" s="60">
        <f t="shared" si="23"/>
        <v>4.1687936021779823E-2</v>
      </c>
      <c r="H48" s="60">
        <f t="shared" si="23"/>
        <v>4.7132890930746983E-2</v>
      </c>
      <c r="I48" s="60">
        <f t="shared" si="23"/>
        <v>4.5941807044410414E-2</v>
      </c>
      <c r="J48" s="270"/>
      <c r="K48" s="128">
        <f>AVERAGE(K3:K44)</f>
        <v>798.07692307692309</v>
      </c>
      <c r="L48" s="129">
        <f>L45</f>
        <v>2.9238805970149255</v>
      </c>
      <c r="M48" s="136">
        <f>S45</f>
        <v>900</v>
      </c>
      <c r="N48" s="135">
        <v>11</v>
      </c>
      <c r="O48" s="282">
        <f>M48*N48</f>
        <v>9900</v>
      </c>
      <c r="P48" s="282"/>
      <c r="Q48" s="283">
        <f>O48/J45</f>
        <v>0.16845329249617153</v>
      </c>
      <c r="R48" s="284"/>
    </row>
    <row r="66" spans="1:15" x14ac:dyDescent="0.25">
      <c r="A66" s="231" t="s">
        <v>35</v>
      </c>
      <c r="B66" s="231"/>
      <c r="C66" s="231"/>
      <c r="D66" s="231"/>
      <c r="E66" s="231"/>
      <c r="F66" s="231"/>
      <c r="G66" s="231"/>
      <c r="H66" s="231"/>
      <c r="I66" s="231"/>
      <c r="J66" s="231"/>
      <c r="L66" s="245" t="s">
        <v>88</v>
      </c>
      <c r="M66" s="245"/>
      <c r="N66" s="245"/>
      <c r="O66" s="245"/>
    </row>
    <row r="67" spans="1:15" x14ac:dyDescent="0.25">
      <c r="A67" s="6"/>
      <c r="B67" s="65" t="s">
        <v>27</v>
      </c>
      <c r="C67" s="65" t="s">
        <v>28</v>
      </c>
      <c r="D67" s="65" t="s">
        <v>29</v>
      </c>
      <c r="E67" s="65" t="s">
        <v>30</v>
      </c>
      <c r="F67" s="65" t="s">
        <v>31</v>
      </c>
      <c r="G67" s="65" t="s">
        <v>32</v>
      </c>
      <c r="H67" s="65" t="s">
        <v>33</v>
      </c>
      <c r="I67" s="65" t="s">
        <v>36</v>
      </c>
      <c r="J67" s="65" t="s">
        <v>37</v>
      </c>
      <c r="L67" s="139"/>
      <c r="M67" s="245" t="s">
        <v>90</v>
      </c>
      <c r="N67" s="245"/>
      <c r="O67" s="140" t="s">
        <v>89</v>
      </c>
    </row>
    <row r="68" spans="1:15" x14ac:dyDescent="0.25">
      <c r="A68" s="5" t="s">
        <v>3</v>
      </c>
      <c r="B68" s="64" t="e">
        <f t="shared" ref="B68:H74" si="24">AVERAGE(C3,C10,C17,C24,C31)</f>
        <v>#DIV/0!</v>
      </c>
      <c r="C68" s="37" t="e">
        <f t="shared" si="24"/>
        <v>#DIV/0!</v>
      </c>
      <c r="D68" s="37" t="e">
        <f t="shared" si="24"/>
        <v>#DIV/0!</v>
      </c>
      <c r="E68" s="37" t="e">
        <f t="shared" si="24"/>
        <v>#DIV/0!</v>
      </c>
      <c r="F68" s="37" t="e">
        <f t="shared" si="24"/>
        <v>#DIV/0!</v>
      </c>
      <c r="G68" s="37" t="e">
        <f t="shared" si="24"/>
        <v>#DIV/0!</v>
      </c>
      <c r="H68" s="37" t="e">
        <f t="shared" si="24"/>
        <v>#DIV/0!</v>
      </c>
      <c r="I68" s="66" t="str">
        <f>IFERROR(SUM(B68:H68),"")</f>
        <v/>
      </c>
      <c r="J68" s="67" t="str">
        <f>IFERROR(I68/$I$75,"")</f>
        <v/>
      </c>
      <c r="L68" s="139" t="s">
        <v>3</v>
      </c>
      <c r="M68" s="244" t="str">
        <f>IFERROR(AVERAGE(S38,S24,S17,S10,S3),"")</f>
        <v/>
      </c>
      <c r="N68" s="244"/>
      <c r="O68" s="67" t="str">
        <f>IFERROR(M68/$M$75,"")</f>
        <v/>
      </c>
    </row>
    <row r="69" spans="1:15" x14ac:dyDescent="0.25">
      <c r="A69" s="5" t="s">
        <v>1</v>
      </c>
      <c r="B69" s="3">
        <f t="shared" si="24"/>
        <v>1200</v>
      </c>
      <c r="C69" s="37">
        <f t="shared" si="24"/>
        <v>150</v>
      </c>
      <c r="D69" s="37">
        <f t="shared" si="24"/>
        <v>30</v>
      </c>
      <c r="E69" s="37">
        <f t="shared" si="24"/>
        <v>300</v>
      </c>
      <c r="F69" s="37">
        <f t="shared" si="24"/>
        <v>50</v>
      </c>
      <c r="G69" s="37">
        <f t="shared" si="24"/>
        <v>50</v>
      </c>
      <c r="H69" s="37">
        <f t="shared" si="24"/>
        <v>100</v>
      </c>
      <c r="I69" s="66">
        <f t="shared" ref="I69:I74" si="25">IFERROR(SUM(B69:H69),"")</f>
        <v>1880</v>
      </c>
      <c r="J69" s="67">
        <f t="shared" ref="J69:J74" si="26">I69/$I$75</f>
        <v>0.13544668587896252</v>
      </c>
      <c r="L69" s="139" t="s">
        <v>1</v>
      </c>
      <c r="M69" s="244">
        <f t="shared" ref="M69:M74" si="27">IFERROR(AVERAGE(S39,S25,S18,S11,S4),"")</f>
        <v>30</v>
      </c>
      <c r="N69" s="244"/>
      <c r="O69" s="67">
        <f t="shared" ref="O69:O74" si="28">IFERROR(M69/$M$75,"")</f>
        <v>0.13953488372093023</v>
      </c>
    </row>
    <row r="70" spans="1:15" x14ac:dyDescent="0.25">
      <c r="A70" s="5" t="s">
        <v>2</v>
      </c>
      <c r="B70" s="3">
        <f t="shared" si="24"/>
        <v>1000</v>
      </c>
      <c r="C70" s="37">
        <f t="shared" si="24"/>
        <v>100</v>
      </c>
      <c r="D70" s="37">
        <f t="shared" si="24"/>
        <v>100</v>
      </c>
      <c r="E70" s="37">
        <f t="shared" si="24"/>
        <v>250</v>
      </c>
      <c r="F70" s="37">
        <f t="shared" si="24"/>
        <v>50</v>
      </c>
      <c r="G70" s="37">
        <f t="shared" si="24"/>
        <v>100</v>
      </c>
      <c r="H70" s="37">
        <f t="shared" si="24"/>
        <v>100</v>
      </c>
      <c r="I70" s="66">
        <f t="shared" si="25"/>
        <v>1700</v>
      </c>
      <c r="J70" s="67">
        <f t="shared" si="26"/>
        <v>0.12247838616714697</v>
      </c>
      <c r="L70" s="139" t="s">
        <v>2</v>
      </c>
      <c r="M70" s="244">
        <f t="shared" si="27"/>
        <v>30</v>
      </c>
      <c r="N70" s="244"/>
      <c r="O70" s="67">
        <f t="shared" si="28"/>
        <v>0.13953488372093023</v>
      </c>
    </row>
    <row r="71" spans="1:15" x14ac:dyDescent="0.25">
      <c r="A71" s="5" t="s">
        <v>4</v>
      </c>
      <c r="B71" s="3">
        <f t="shared" si="24"/>
        <v>1200</v>
      </c>
      <c r="C71" s="37">
        <f t="shared" si="24"/>
        <v>150</v>
      </c>
      <c r="D71" s="37">
        <f t="shared" si="24"/>
        <v>130</v>
      </c>
      <c r="E71" s="37">
        <f t="shared" si="24"/>
        <v>300</v>
      </c>
      <c r="F71" s="37">
        <f t="shared" si="24"/>
        <v>40</v>
      </c>
      <c r="G71" s="37">
        <f t="shared" si="24"/>
        <v>80</v>
      </c>
      <c r="H71" s="37">
        <f t="shared" si="24"/>
        <v>100</v>
      </c>
      <c r="I71" s="66">
        <f t="shared" si="25"/>
        <v>2000</v>
      </c>
      <c r="J71" s="67">
        <f t="shared" si="26"/>
        <v>0.14409221902017291</v>
      </c>
      <c r="L71" s="139" t="s">
        <v>4</v>
      </c>
      <c r="M71" s="244">
        <f t="shared" si="27"/>
        <v>35</v>
      </c>
      <c r="N71" s="244"/>
      <c r="O71" s="67">
        <f t="shared" si="28"/>
        <v>0.16279069767441862</v>
      </c>
    </row>
    <row r="72" spans="1:15" x14ac:dyDescent="0.25">
      <c r="A72" s="5" t="s">
        <v>5</v>
      </c>
      <c r="B72" s="3">
        <f t="shared" si="24"/>
        <v>1400</v>
      </c>
      <c r="C72" s="37">
        <f t="shared" si="24"/>
        <v>200</v>
      </c>
      <c r="D72" s="37">
        <f t="shared" si="24"/>
        <v>90</v>
      </c>
      <c r="E72" s="37">
        <f t="shared" si="24"/>
        <v>400</v>
      </c>
      <c r="F72" s="37">
        <f t="shared" si="24"/>
        <v>60</v>
      </c>
      <c r="G72" s="37">
        <f t="shared" si="24"/>
        <v>120</v>
      </c>
      <c r="H72" s="37">
        <f t="shared" si="24"/>
        <v>100</v>
      </c>
      <c r="I72" s="66">
        <f t="shared" si="25"/>
        <v>2370</v>
      </c>
      <c r="J72" s="67">
        <f t="shared" si="26"/>
        <v>0.1707492795389049</v>
      </c>
      <c r="L72" s="139" t="s">
        <v>5</v>
      </c>
      <c r="M72" s="244">
        <f t="shared" si="27"/>
        <v>40</v>
      </c>
      <c r="N72" s="244"/>
      <c r="O72" s="67">
        <f t="shared" si="28"/>
        <v>0.18604651162790697</v>
      </c>
    </row>
    <row r="73" spans="1:15" x14ac:dyDescent="0.25">
      <c r="A73" s="5" t="s">
        <v>6</v>
      </c>
      <c r="B73" s="3">
        <f t="shared" si="24"/>
        <v>1500</v>
      </c>
      <c r="C73" s="37">
        <f t="shared" si="24"/>
        <v>250</v>
      </c>
      <c r="D73" s="37">
        <f t="shared" si="24"/>
        <v>300</v>
      </c>
      <c r="E73" s="37">
        <f t="shared" si="24"/>
        <v>150</v>
      </c>
      <c r="F73" s="37">
        <f t="shared" si="24"/>
        <v>150</v>
      </c>
      <c r="G73" s="37">
        <f t="shared" si="24"/>
        <v>180</v>
      </c>
      <c r="H73" s="37">
        <f t="shared" si="24"/>
        <v>150</v>
      </c>
      <c r="I73" s="66">
        <f t="shared" si="25"/>
        <v>2680</v>
      </c>
      <c r="J73" s="67">
        <f t="shared" si="26"/>
        <v>0.1930835734870317</v>
      </c>
      <c r="L73" s="139" t="s">
        <v>6</v>
      </c>
      <c r="M73" s="244">
        <f t="shared" si="27"/>
        <v>40</v>
      </c>
      <c r="N73" s="244"/>
      <c r="O73" s="67">
        <f t="shared" si="28"/>
        <v>0.18604651162790697</v>
      </c>
    </row>
    <row r="74" spans="1:15" x14ac:dyDescent="0.25">
      <c r="A74" s="5" t="s">
        <v>7</v>
      </c>
      <c r="B74" s="3">
        <f t="shared" si="24"/>
        <v>2000</v>
      </c>
      <c r="C74" s="37">
        <f t="shared" si="24"/>
        <v>350</v>
      </c>
      <c r="D74" s="37">
        <f t="shared" si="24"/>
        <v>450</v>
      </c>
      <c r="E74" s="37">
        <f t="shared" si="24"/>
        <v>50</v>
      </c>
      <c r="F74" s="37">
        <f t="shared" si="24"/>
        <v>200</v>
      </c>
      <c r="G74" s="37">
        <f t="shared" si="24"/>
        <v>120</v>
      </c>
      <c r="H74" s="37">
        <f t="shared" si="24"/>
        <v>80</v>
      </c>
      <c r="I74" s="66">
        <f t="shared" si="25"/>
        <v>3250</v>
      </c>
      <c r="J74" s="67">
        <f t="shared" si="26"/>
        <v>0.23414985590778098</v>
      </c>
      <c r="L74" s="139" t="s">
        <v>7</v>
      </c>
      <c r="M74" s="244">
        <f t="shared" si="27"/>
        <v>40</v>
      </c>
      <c r="N74" s="244"/>
      <c r="O74" s="67">
        <f t="shared" si="28"/>
        <v>0.18604651162790697</v>
      </c>
    </row>
    <row r="75" spans="1:15" x14ac:dyDescent="0.25">
      <c r="A75" s="2"/>
      <c r="B75" s="45"/>
      <c r="I75" s="66">
        <f>SUM(I68:I74)</f>
        <v>13880</v>
      </c>
      <c r="J75" s="67">
        <f>SUM(J68:J74)</f>
        <v>1</v>
      </c>
      <c r="M75" s="244">
        <f>SUM(M68:N74)</f>
        <v>215</v>
      </c>
      <c r="N75" s="244"/>
    </row>
  </sheetData>
  <mergeCells count="43">
    <mergeCell ref="M73:N73"/>
    <mergeCell ref="M74:N74"/>
    <mergeCell ref="M75:N75"/>
    <mergeCell ref="M67:N67"/>
    <mergeCell ref="M68:N68"/>
    <mergeCell ref="M69:N69"/>
    <mergeCell ref="M70:N70"/>
    <mergeCell ref="M71:N71"/>
    <mergeCell ref="M72:N72"/>
    <mergeCell ref="M46:R46"/>
    <mergeCell ref="O47:P47"/>
    <mergeCell ref="Q47:R47"/>
    <mergeCell ref="O48:P48"/>
    <mergeCell ref="Q48:R48"/>
    <mergeCell ref="L66:O66"/>
    <mergeCell ref="T1:T2"/>
    <mergeCell ref="A2:B2"/>
    <mergeCell ref="A45:B45"/>
    <mergeCell ref="C46:J46"/>
    <mergeCell ref="J47:J48"/>
    <mergeCell ref="A66:J66"/>
    <mergeCell ref="A46:B47"/>
    <mergeCell ref="A48:B48"/>
    <mergeCell ref="K46:K47"/>
    <mergeCell ref="L46:L47"/>
    <mergeCell ref="N1:N2"/>
    <mergeCell ref="O1:O2"/>
    <mergeCell ref="P1:P2"/>
    <mergeCell ref="Q1:Q2"/>
    <mergeCell ref="R1:R2"/>
    <mergeCell ref="S1:S2"/>
    <mergeCell ref="H1:H2"/>
    <mergeCell ref="I1:I2"/>
    <mergeCell ref="J1:J2"/>
    <mergeCell ref="K1:K2"/>
    <mergeCell ref="L1:L2"/>
    <mergeCell ref="M1:M2"/>
    <mergeCell ref="G1:G2"/>
    <mergeCell ref="A1:B1"/>
    <mergeCell ref="C1:C2"/>
    <mergeCell ref="D1:D2"/>
    <mergeCell ref="E1:E2"/>
    <mergeCell ref="F1:F2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59252-BFDC-42E2-9393-7F21B810F70F}">
  <dimension ref="A1:T68"/>
  <sheetViews>
    <sheetView topLeftCell="A55" workbookViewId="0">
      <selection activeCell="L59" sqref="L59:O68"/>
    </sheetView>
  </sheetViews>
  <sheetFormatPr baseColWidth="10" defaultRowHeight="15" x14ac:dyDescent="0.25"/>
  <cols>
    <col min="1" max="1" width="10.85546875" style="1"/>
    <col min="2" max="2" width="10.85546875" style="2"/>
    <col min="3" max="10" width="10.85546875" style="45"/>
    <col min="12" max="13" width="10.85546875" style="45"/>
    <col min="14" max="14" width="10.85546875" style="49"/>
    <col min="15" max="15" width="10.85546875" style="45"/>
    <col min="16" max="16" width="10.85546875" style="49"/>
    <col min="17" max="19" width="14.5703125" customWidth="1"/>
    <col min="20" max="20" width="58.42578125" customWidth="1"/>
  </cols>
  <sheetData>
    <row r="1" spans="1:20" ht="14.45" customHeight="1" x14ac:dyDescent="0.25">
      <c r="A1" s="258">
        <v>2020</v>
      </c>
      <c r="B1" s="259"/>
      <c r="C1" s="248" t="s">
        <v>8</v>
      </c>
      <c r="D1" s="252" t="s">
        <v>9</v>
      </c>
      <c r="E1" s="252" t="s">
        <v>10</v>
      </c>
      <c r="F1" s="252" t="s">
        <v>11</v>
      </c>
      <c r="G1" s="252" t="s">
        <v>12</v>
      </c>
      <c r="H1" s="252" t="s">
        <v>13</v>
      </c>
      <c r="I1" s="254" t="s">
        <v>14</v>
      </c>
      <c r="J1" s="248" t="s">
        <v>15</v>
      </c>
      <c r="K1" s="256" t="s">
        <v>19</v>
      </c>
      <c r="L1" s="254" t="s">
        <v>20</v>
      </c>
      <c r="M1" s="248" t="s">
        <v>22</v>
      </c>
      <c r="N1" s="246" t="s">
        <v>23</v>
      </c>
      <c r="O1" s="248" t="s">
        <v>24</v>
      </c>
      <c r="P1" s="246" t="s">
        <v>23</v>
      </c>
      <c r="Q1" s="250" t="s">
        <v>16</v>
      </c>
      <c r="R1" s="271" t="s">
        <v>17</v>
      </c>
      <c r="S1" s="246" t="s">
        <v>18</v>
      </c>
      <c r="T1" s="260" t="s">
        <v>34</v>
      </c>
    </row>
    <row r="2" spans="1:20" ht="15.75" thickBot="1" x14ac:dyDescent="0.3">
      <c r="A2" s="262" t="s">
        <v>40</v>
      </c>
      <c r="B2" s="263"/>
      <c r="C2" s="249"/>
      <c r="D2" s="253"/>
      <c r="E2" s="253"/>
      <c r="F2" s="253"/>
      <c r="G2" s="253"/>
      <c r="H2" s="253"/>
      <c r="I2" s="255"/>
      <c r="J2" s="249"/>
      <c r="K2" s="257"/>
      <c r="L2" s="255"/>
      <c r="M2" s="249"/>
      <c r="N2" s="247"/>
      <c r="O2" s="249"/>
      <c r="P2" s="247"/>
      <c r="Q2" s="251"/>
      <c r="R2" s="272"/>
      <c r="S2" s="247"/>
      <c r="T2" s="261"/>
    </row>
    <row r="3" spans="1:20" x14ac:dyDescent="0.25">
      <c r="A3" s="8" t="s">
        <v>3</v>
      </c>
      <c r="B3" s="9"/>
      <c r="C3" s="32"/>
      <c r="D3" s="33"/>
      <c r="E3" s="33"/>
      <c r="F3" s="33"/>
      <c r="G3" s="33"/>
      <c r="H3" s="33"/>
      <c r="I3" s="34"/>
      <c r="J3" s="35" t="str">
        <f t="shared" ref="J3:J9" si="0">IF(SUM(C3:I3)=0,"",SUM(C3:I3))</f>
        <v/>
      </c>
      <c r="K3" s="15"/>
      <c r="L3" s="46" t="str">
        <f t="shared" ref="L3:L9" si="1">IF(J3="","",J3/K3)</f>
        <v/>
      </c>
      <c r="M3" s="32"/>
      <c r="N3" s="50" t="str">
        <f t="shared" ref="N3:P9" si="2">IF(J3="","",($J3-M3)/M3)</f>
        <v/>
      </c>
      <c r="O3" s="32"/>
      <c r="P3" s="50" t="str">
        <f t="shared" si="2"/>
        <v/>
      </c>
      <c r="Q3" s="23"/>
      <c r="R3" s="16"/>
      <c r="S3" s="69" t="str">
        <f t="shared" ref="S3:S4" si="3">IF(SUM(Q3:R3)=0,"",SUM(Q3:R3))</f>
        <v/>
      </c>
      <c r="T3" s="27"/>
    </row>
    <row r="4" spans="1:20" x14ac:dyDescent="0.25">
      <c r="A4" s="10" t="s">
        <v>1</v>
      </c>
      <c r="B4" s="12"/>
      <c r="C4" s="36"/>
      <c r="D4" s="37"/>
      <c r="E4" s="37"/>
      <c r="F4" s="37"/>
      <c r="G4" s="37"/>
      <c r="H4" s="37"/>
      <c r="I4" s="38"/>
      <c r="J4" s="39" t="str">
        <f t="shared" si="0"/>
        <v/>
      </c>
      <c r="K4" s="4"/>
      <c r="L4" s="47" t="str">
        <f t="shared" si="1"/>
        <v/>
      </c>
      <c r="M4" s="36"/>
      <c r="N4" s="51" t="str">
        <f t="shared" si="2"/>
        <v/>
      </c>
      <c r="O4" s="36"/>
      <c r="P4" s="51" t="str">
        <f t="shared" si="2"/>
        <v/>
      </c>
      <c r="Q4" s="24"/>
      <c r="R4" s="17"/>
      <c r="S4" s="70" t="str">
        <f t="shared" si="3"/>
        <v/>
      </c>
      <c r="T4" s="28"/>
    </row>
    <row r="5" spans="1:20" x14ac:dyDescent="0.25">
      <c r="A5" s="10" t="s">
        <v>2</v>
      </c>
      <c r="B5" s="12">
        <v>43922</v>
      </c>
      <c r="C5" s="36"/>
      <c r="D5" s="37"/>
      <c r="E5" s="37"/>
      <c r="F5" s="37"/>
      <c r="G5" s="37"/>
      <c r="H5" s="37"/>
      <c r="I5" s="38"/>
      <c r="J5" s="39" t="str">
        <f t="shared" si="0"/>
        <v/>
      </c>
      <c r="K5" s="4"/>
      <c r="L5" s="47" t="str">
        <f t="shared" si="1"/>
        <v/>
      </c>
      <c r="M5" s="36"/>
      <c r="N5" s="51" t="str">
        <f t="shared" si="2"/>
        <v/>
      </c>
      <c r="O5" s="36"/>
      <c r="P5" s="51" t="str">
        <f t="shared" si="2"/>
        <v/>
      </c>
      <c r="Q5" s="24"/>
      <c r="R5" s="17"/>
      <c r="S5" s="70" t="str">
        <f>IF(SUM(Q5:R5)=0,"",SUM(Q5:R5))</f>
        <v/>
      </c>
      <c r="T5" s="28"/>
    </row>
    <row r="6" spans="1:20" x14ac:dyDescent="0.25">
      <c r="A6" s="10" t="s">
        <v>4</v>
      </c>
      <c r="B6" s="12">
        <v>43923</v>
      </c>
      <c r="C6" s="36"/>
      <c r="D6" s="37"/>
      <c r="E6" s="37"/>
      <c r="F6" s="37"/>
      <c r="G6" s="37"/>
      <c r="H6" s="37"/>
      <c r="I6" s="38"/>
      <c r="J6" s="39" t="str">
        <f t="shared" si="0"/>
        <v/>
      </c>
      <c r="K6" s="4"/>
      <c r="L6" s="47" t="str">
        <f t="shared" si="1"/>
        <v/>
      </c>
      <c r="M6" s="36"/>
      <c r="N6" s="51" t="str">
        <f t="shared" si="2"/>
        <v/>
      </c>
      <c r="O6" s="36"/>
      <c r="P6" s="51" t="str">
        <f t="shared" si="2"/>
        <v/>
      </c>
      <c r="Q6" s="24"/>
      <c r="R6" s="17"/>
      <c r="S6" s="70" t="str">
        <f t="shared" ref="S6:S11" si="4">IF(SUM(Q6:R6)=0,"",SUM(Q6:R6))</f>
        <v/>
      </c>
      <c r="T6" s="28"/>
    </row>
    <row r="7" spans="1:20" x14ac:dyDescent="0.25">
      <c r="A7" s="10" t="s">
        <v>5</v>
      </c>
      <c r="B7" s="12">
        <v>43924</v>
      </c>
      <c r="C7" s="36"/>
      <c r="D7" s="37"/>
      <c r="E7" s="37"/>
      <c r="F7" s="37"/>
      <c r="G7" s="37"/>
      <c r="H7" s="37"/>
      <c r="I7" s="38"/>
      <c r="J7" s="39" t="str">
        <f t="shared" si="0"/>
        <v/>
      </c>
      <c r="K7" s="4"/>
      <c r="L7" s="47" t="str">
        <f t="shared" si="1"/>
        <v/>
      </c>
      <c r="M7" s="36"/>
      <c r="N7" s="51" t="str">
        <f t="shared" si="2"/>
        <v/>
      </c>
      <c r="O7" s="36"/>
      <c r="P7" s="51" t="str">
        <f t="shared" si="2"/>
        <v/>
      </c>
      <c r="Q7" s="24"/>
      <c r="R7" s="17"/>
      <c r="S7" s="70" t="str">
        <f t="shared" si="4"/>
        <v/>
      </c>
      <c r="T7" s="28"/>
    </row>
    <row r="8" spans="1:20" x14ac:dyDescent="0.25">
      <c r="A8" s="10" t="s">
        <v>6</v>
      </c>
      <c r="B8" s="12">
        <v>43925</v>
      </c>
      <c r="C8" s="36"/>
      <c r="D8" s="37"/>
      <c r="E8" s="37"/>
      <c r="F8" s="37"/>
      <c r="G8" s="37"/>
      <c r="H8" s="37"/>
      <c r="I8" s="38"/>
      <c r="J8" s="39" t="str">
        <f t="shared" si="0"/>
        <v/>
      </c>
      <c r="K8" s="4"/>
      <c r="L8" s="47" t="str">
        <f t="shared" si="1"/>
        <v/>
      </c>
      <c r="M8" s="36"/>
      <c r="N8" s="51" t="str">
        <f t="shared" si="2"/>
        <v/>
      </c>
      <c r="O8" s="36"/>
      <c r="P8" s="51" t="str">
        <f t="shared" si="2"/>
        <v/>
      </c>
      <c r="Q8" s="24"/>
      <c r="R8" s="17"/>
      <c r="S8" s="70" t="str">
        <f t="shared" si="4"/>
        <v/>
      </c>
      <c r="T8" s="28"/>
    </row>
    <row r="9" spans="1:20" ht="15.75" thickBot="1" x14ac:dyDescent="0.3">
      <c r="A9" s="18" t="s">
        <v>7</v>
      </c>
      <c r="B9" s="19">
        <v>43926</v>
      </c>
      <c r="C9" s="40">
        <v>2000</v>
      </c>
      <c r="D9" s="41">
        <v>350</v>
      </c>
      <c r="E9" s="41">
        <v>450</v>
      </c>
      <c r="F9" s="41">
        <v>50</v>
      </c>
      <c r="G9" s="41">
        <v>200</v>
      </c>
      <c r="H9" s="41">
        <v>120</v>
      </c>
      <c r="I9" s="42">
        <v>80</v>
      </c>
      <c r="J9" s="43">
        <f t="shared" si="0"/>
        <v>3250</v>
      </c>
      <c r="K9" s="20">
        <v>1100</v>
      </c>
      <c r="L9" s="48">
        <f t="shared" si="1"/>
        <v>2.9545454545454546</v>
      </c>
      <c r="M9" s="40">
        <v>3100</v>
      </c>
      <c r="N9" s="52">
        <f t="shared" si="2"/>
        <v>4.8387096774193547E-2</v>
      </c>
      <c r="O9" s="40">
        <v>3200</v>
      </c>
      <c r="P9" s="52">
        <f t="shared" si="2"/>
        <v>1.5625E-2</v>
      </c>
      <c r="Q9" s="25">
        <v>20</v>
      </c>
      <c r="R9" s="21">
        <v>20</v>
      </c>
      <c r="S9" s="71">
        <f t="shared" si="4"/>
        <v>40</v>
      </c>
      <c r="T9" s="29"/>
    </row>
    <row r="10" spans="1:20" x14ac:dyDescent="0.25">
      <c r="A10" s="8" t="s">
        <v>3</v>
      </c>
      <c r="B10" s="9">
        <v>43927</v>
      </c>
      <c r="C10" s="32"/>
      <c r="D10" s="33"/>
      <c r="E10" s="33"/>
      <c r="F10" s="33"/>
      <c r="G10" s="33"/>
      <c r="H10" s="33"/>
      <c r="I10" s="34"/>
      <c r="J10" s="35" t="str">
        <f>IF(SUM(C10:I10)=0,"",SUM(C10:I10))</f>
        <v/>
      </c>
      <c r="K10" s="15"/>
      <c r="L10" s="46" t="str">
        <f>IF(J10="","",J10/K10)</f>
        <v/>
      </c>
      <c r="M10" s="32"/>
      <c r="N10" s="50" t="str">
        <f>IF(J10="","",($J10-M10)/M10)</f>
        <v/>
      </c>
      <c r="O10" s="32"/>
      <c r="P10" s="50" t="str">
        <f>IF(L10="","",($J10-O10)/O10)</f>
        <v/>
      </c>
      <c r="Q10" s="23"/>
      <c r="R10" s="16"/>
      <c r="S10" s="69" t="str">
        <f t="shared" si="4"/>
        <v/>
      </c>
      <c r="T10" s="27"/>
    </row>
    <row r="11" spans="1:20" x14ac:dyDescent="0.25">
      <c r="A11" s="10" t="s">
        <v>1</v>
      </c>
      <c r="B11" s="12">
        <v>43928</v>
      </c>
      <c r="C11" s="36">
        <v>1200</v>
      </c>
      <c r="D11" s="37">
        <v>150</v>
      </c>
      <c r="E11" s="37">
        <v>30</v>
      </c>
      <c r="F11" s="37">
        <v>300</v>
      </c>
      <c r="G11" s="37">
        <v>50</v>
      </c>
      <c r="H11" s="37">
        <v>50</v>
      </c>
      <c r="I11" s="38">
        <v>100</v>
      </c>
      <c r="J11" s="39">
        <f t="shared" ref="J11:J37" si="5">IF(SUM(C11:I11)=0,"",SUM(C11:I11))</f>
        <v>1880</v>
      </c>
      <c r="K11" s="4">
        <v>650</v>
      </c>
      <c r="L11" s="47">
        <f t="shared" ref="L11:L37" si="6">IF(J11="","",J11/K11)</f>
        <v>2.8923076923076922</v>
      </c>
      <c r="M11" s="36">
        <v>1900</v>
      </c>
      <c r="N11" s="51">
        <f t="shared" ref="N11:P26" si="7">IF(J11="","",($J11-M11)/M11)</f>
        <v>-1.0526315789473684E-2</v>
      </c>
      <c r="O11" s="36">
        <v>1800</v>
      </c>
      <c r="P11" s="51">
        <f t="shared" si="7"/>
        <v>4.4444444444444446E-2</v>
      </c>
      <c r="Q11" s="24">
        <v>15</v>
      </c>
      <c r="R11" s="17">
        <v>15</v>
      </c>
      <c r="S11" s="70">
        <f t="shared" si="4"/>
        <v>30</v>
      </c>
      <c r="T11" s="28"/>
    </row>
    <row r="12" spans="1:20" x14ac:dyDescent="0.25">
      <c r="A12" s="10" t="s">
        <v>2</v>
      </c>
      <c r="B12" s="12">
        <v>43929</v>
      </c>
      <c r="C12" s="36">
        <v>1000</v>
      </c>
      <c r="D12" s="37">
        <v>100</v>
      </c>
      <c r="E12" s="37">
        <v>100</v>
      </c>
      <c r="F12" s="37">
        <v>250</v>
      </c>
      <c r="G12" s="37">
        <v>50</v>
      </c>
      <c r="H12" s="37">
        <v>100</v>
      </c>
      <c r="I12" s="38">
        <v>100</v>
      </c>
      <c r="J12" s="39">
        <f t="shared" si="5"/>
        <v>1700</v>
      </c>
      <c r="K12" s="4">
        <v>600</v>
      </c>
      <c r="L12" s="47">
        <f t="shared" si="6"/>
        <v>2.8333333333333335</v>
      </c>
      <c r="M12" s="36">
        <v>1800</v>
      </c>
      <c r="N12" s="51">
        <f t="shared" si="7"/>
        <v>-5.5555555555555552E-2</v>
      </c>
      <c r="O12" s="36">
        <v>1600</v>
      </c>
      <c r="P12" s="51">
        <f t="shared" si="7"/>
        <v>6.25E-2</v>
      </c>
      <c r="Q12" s="24">
        <v>15</v>
      </c>
      <c r="R12" s="17">
        <v>15</v>
      </c>
      <c r="S12" s="70">
        <f>IF(SUM(Q12:R12)=0,"",SUM(Q12:R12))</f>
        <v>30</v>
      </c>
      <c r="T12" s="28"/>
    </row>
    <row r="13" spans="1:20" x14ac:dyDescent="0.25">
      <c r="A13" s="10" t="s">
        <v>4</v>
      </c>
      <c r="B13" s="12">
        <v>43930</v>
      </c>
      <c r="C13" s="36">
        <v>1200</v>
      </c>
      <c r="D13" s="37">
        <v>150</v>
      </c>
      <c r="E13" s="37">
        <v>130</v>
      </c>
      <c r="F13" s="37">
        <v>300</v>
      </c>
      <c r="G13" s="37">
        <v>40</v>
      </c>
      <c r="H13" s="37">
        <v>80</v>
      </c>
      <c r="I13" s="38">
        <v>100</v>
      </c>
      <c r="J13" s="39">
        <f t="shared" si="5"/>
        <v>2000</v>
      </c>
      <c r="K13" s="4">
        <v>700</v>
      </c>
      <c r="L13" s="47">
        <f t="shared" si="6"/>
        <v>2.8571428571428572</v>
      </c>
      <c r="M13" s="36">
        <v>1900</v>
      </c>
      <c r="N13" s="51">
        <f t="shared" si="7"/>
        <v>5.2631578947368418E-2</v>
      </c>
      <c r="O13" s="36">
        <v>2100</v>
      </c>
      <c r="P13" s="51">
        <f t="shared" si="7"/>
        <v>-4.7619047619047616E-2</v>
      </c>
      <c r="Q13" s="24">
        <v>15</v>
      </c>
      <c r="R13" s="17">
        <v>20</v>
      </c>
      <c r="S13" s="70">
        <f t="shared" ref="S13:S37" si="8">IF(SUM(Q13:R13)=0,"",SUM(Q13:R13))</f>
        <v>35</v>
      </c>
      <c r="T13" s="28"/>
    </row>
    <row r="14" spans="1:20" x14ac:dyDescent="0.25">
      <c r="A14" s="10" t="s">
        <v>5</v>
      </c>
      <c r="B14" s="12">
        <v>43931</v>
      </c>
      <c r="C14" s="36">
        <v>1400</v>
      </c>
      <c r="D14" s="37">
        <v>200</v>
      </c>
      <c r="E14" s="37">
        <v>90</v>
      </c>
      <c r="F14" s="37">
        <v>400</v>
      </c>
      <c r="G14" s="37">
        <v>60</v>
      </c>
      <c r="H14" s="37">
        <v>120</v>
      </c>
      <c r="I14" s="38">
        <v>100</v>
      </c>
      <c r="J14" s="39">
        <f t="shared" si="5"/>
        <v>2370</v>
      </c>
      <c r="K14" s="4">
        <v>800</v>
      </c>
      <c r="L14" s="47">
        <f t="shared" si="6"/>
        <v>2.9624999999999999</v>
      </c>
      <c r="M14" s="36">
        <v>2200</v>
      </c>
      <c r="N14" s="51">
        <f t="shared" si="7"/>
        <v>7.7272727272727271E-2</v>
      </c>
      <c r="O14" s="36">
        <v>2300</v>
      </c>
      <c r="P14" s="51">
        <f t="shared" si="7"/>
        <v>3.0434782608695653E-2</v>
      </c>
      <c r="Q14" s="24">
        <v>20</v>
      </c>
      <c r="R14" s="17">
        <v>20</v>
      </c>
      <c r="S14" s="70">
        <f t="shared" si="8"/>
        <v>40</v>
      </c>
      <c r="T14" s="28"/>
    </row>
    <row r="15" spans="1:20" x14ac:dyDescent="0.25">
      <c r="A15" s="10" t="s">
        <v>6</v>
      </c>
      <c r="B15" s="12">
        <v>43932</v>
      </c>
      <c r="C15" s="36">
        <v>1500</v>
      </c>
      <c r="D15" s="37">
        <v>250</v>
      </c>
      <c r="E15" s="37">
        <v>300</v>
      </c>
      <c r="F15" s="37">
        <v>150</v>
      </c>
      <c r="G15" s="37">
        <v>150</v>
      </c>
      <c r="H15" s="37">
        <v>180</v>
      </c>
      <c r="I15" s="38">
        <v>150</v>
      </c>
      <c r="J15" s="39">
        <f t="shared" si="5"/>
        <v>2680</v>
      </c>
      <c r="K15" s="4">
        <v>900</v>
      </c>
      <c r="L15" s="47">
        <f t="shared" si="6"/>
        <v>2.9777777777777779</v>
      </c>
      <c r="M15" s="36">
        <v>2800</v>
      </c>
      <c r="N15" s="51">
        <f t="shared" si="7"/>
        <v>-4.2857142857142858E-2</v>
      </c>
      <c r="O15" s="36">
        <v>2700</v>
      </c>
      <c r="P15" s="51">
        <f t="shared" si="7"/>
        <v>-7.4074074074074077E-3</v>
      </c>
      <c r="Q15" s="24">
        <v>20</v>
      </c>
      <c r="R15" s="17">
        <v>20</v>
      </c>
      <c r="S15" s="70">
        <f t="shared" si="8"/>
        <v>40</v>
      </c>
      <c r="T15" s="28"/>
    </row>
    <row r="16" spans="1:20" ht="15.75" thickBot="1" x14ac:dyDescent="0.3">
      <c r="A16" s="18" t="s">
        <v>7</v>
      </c>
      <c r="B16" s="19">
        <v>43933</v>
      </c>
      <c r="C16" s="40">
        <v>2000</v>
      </c>
      <c r="D16" s="41">
        <v>350</v>
      </c>
      <c r="E16" s="41">
        <v>450</v>
      </c>
      <c r="F16" s="41">
        <v>50</v>
      </c>
      <c r="G16" s="41">
        <v>200</v>
      </c>
      <c r="H16" s="41">
        <v>120</v>
      </c>
      <c r="I16" s="42">
        <v>80</v>
      </c>
      <c r="J16" s="43">
        <f t="shared" si="5"/>
        <v>3250</v>
      </c>
      <c r="K16" s="20">
        <v>1100</v>
      </c>
      <c r="L16" s="48">
        <f t="shared" si="6"/>
        <v>2.9545454545454546</v>
      </c>
      <c r="M16" s="40">
        <v>3100</v>
      </c>
      <c r="N16" s="52">
        <f t="shared" si="7"/>
        <v>4.8387096774193547E-2</v>
      </c>
      <c r="O16" s="40">
        <v>3200</v>
      </c>
      <c r="P16" s="52">
        <f t="shared" si="7"/>
        <v>1.5625E-2</v>
      </c>
      <c r="Q16" s="25">
        <v>20</v>
      </c>
      <c r="R16" s="21">
        <v>20</v>
      </c>
      <c r="S16" s="71">
        <f t="shared" si="8"/>
        <v>40</v>
      </c>
      <c r="T16" s="29"/>
    </row>
    <row r="17" spans="1:20" x14ac:dyDescent="0.25">
      <c r="A17" s="8" t="s">
        <v>3</v>
      </c>
      <c r="B17" s="9">
        <v>43934</v>
      </c>
      <c r="C17" s="32"/>
      <c r="D17" s="33"/>
      <c r="E17" s="33"/>
      <c r="F17" s="33"/>
      <c r="G17" s="33"/>
      <c r="H17" s="33"/>
      <c r="I17" s="34"/>
      <c r="J17" s="35" t="str">
        <f t="shared" si="5"/>
        <v/>
      </c>
      <c r="K17" s="15"/>
      <c r="L17" s="46" t="str">
        <f t="shared" si="6"/>
        <v/>
      </c>
      <c r="M17" s="32"/>
      <c r="N17" s="50" t="str">
        <f t="shared" si="7"/>
        <v/>
      </c>
      <c r="O17" s="32"/>
      <c r="P17" s="50" t="str">
        <f t="shared" si="7"/>
        <v/>
      </c>
      <c r="Q17" s="23"/>
      <c r="R17" s="16"/>
      <c r="S17" s="69" t="str">
        <f t="shared" si="8"/>
        <v/>
      </c>
      <c r="T17" s="27"/>
    </row>
    <row r="18" spans="1:20" x14ac:dyDescent="0.25">
      <c r="A18" s="10" t="s">
        <v>1</v>
      </c>
      <c r="B18" s="12">
        <v>43935</v>
      </c>
      <c r="C18" s="36">
        <v>1200</v>
      </c>
      <c r="D18" s="37">
        <v>150</v>
      </c>
      <c r="E18" s="37">
        <v>30</v>
      </c>
      <c r="F18" s="37">
        <v>300</v>
      </c>
      <c r="G18" s="37">
        <v>50</v>
      </c>
      <c r="H18" s="37">
        <v>50</v>
      </c>
      <c r="I18" s="38">
        <v>100</v>
      </c>
      <c r="J18" s="39">
        <f t="shared" si="5"/>
        <v>1880</v>
      </c>
      <c r="K18" s="4">
        <v>650</v>
      </c>
      <c r="L18" s="47">
        <f t="shared" si="6"/>
        <v>2.8923076923076922</v>
      </c>
      <c r="M18" s="36">
        <v>1900</v>
      </c>
      <c r="N18" s="51">
        <f t="shared" si="7"/>
        <v>-1.0526315789473684E-2</v>
      </c>
      <c r="O18" s="36">
        <v>1800</v>
      </c>
      <c r="P18" s="51">
        <f t="shared" si="7"/>
        <v>4.4444444444444446E-2</v>
      </c>
      <c r="Q18" s="24">
        <v>15</v>
      </c>
      <c r="R18" s="17">
        <v>15</v>
      </c>
      <c r="S18" s="70">
        <f t="shared" si="8"/>
        <v>30</v>
      </c>
      <c r="T18" s="28"/>
    </row>
    <row r="19" spans="1:20" x14ac:dyDescent="0.25">
      <c r="A19" s="10" t="s">
        <v>2</v>
      </c>
      <c r="B19" s="12">
        <v>43936</v>
      </c>
      <c r="C19" s="36">
        <v>1000</v>
      </c>
      <c r="D19" s="37">
        <v>100</v>
      </c>
      <c r="E19" s="37">
        <v>100</v>
      </c>
      <c r="F19" s="37">
        <v>250</v>
      </c>
      <c r="G19" s="37">
        <v>50</v>
      </c>
      <c r="H19" s="37">
        <v>100</v>
      </c>
      <c r="I19" s="38">
        <v>100</v>
      </c>
      <c r="J19" s="39">
        <f t="shared" si="5"/>
        <v>1700</v>
      </c>
      <c r="K19" s="4">
        <v>600</v>
      </c>
      <c r="L19" s="47">
        <f t="shared" si="6"/>
        <v>2.8333333333333335</v>
      </c>
      <c r="M19" s="36">
        <v>1800</v>
      </c>
      <c r="N19" s="51">
        <f t="shared" si="7"/>
        <v>-5.5555555555555552E-2</v>
      </c>
      <c r="O19" s="36">
        <v>1600</v>
      </c>
      <c r="P19" s="51">
        <f t="shared" si="7"/>
        <v>6.25E-2</v>
      </c>
      <c r="Q19" s="24">
        <v>15</v>
      </c>
      <c r="R19" s="17">
        <v>15</v>
      </c>
      <c r="S19" s="70">
        <f t="shared" si="8"/>
        <v>30</v>
      </c>
      <c r="T19" s="28"/>
    </row>
    <row r="20" spans="1:20" x14ac:dyDescent="0.25">
      <c r="A20" s="10" t="s">
        <v>4</v>
      </c>
      <c r="B20" s="12">
        <v>43937</v>
      </c>
      <c r="C20" s="36">
        <v>1200</v>
      </c>
      <c r="D20" s="37">
        <v>150</v>
      </c>
      <c r="E20" s="37">
        <v>130</v>
      </c>
      <c r="F20" s="37">
        <v>300</v>
      </c>
      <c r="G20" s="37">
        <v>40</v>
      </c>
      <c r="H20" s="37">
        <v>80</v>
      </c>
      <c r="I20" s="38">
        <v>100</v>
      </c>
      <c r="J20" s="39">
        <f t="shared" si="5"/>
        <v>2000</v>
      </c>
      <c r="K20" s="4">
        <v>700</v>
      </c>
      <c r="L20" s="47">
        <f t="shared" si="6"/>
        <v>2.8571428571428572</v>
      </c>
      <c r="M20" s="36">
        <v>1900</v>
      </c>
      <c r="N20" s="51">
        <f t="shared" si="7"/>
        <v>5.2631578947368418E-2</v>
      </c>
      <c r="O20" s="36">
        <v>2100</v>
      </c>
      <c r="P20" s="51">
        <f t="shared" si="7"/>
        <v>-4.7619047619047616E-2</v>
      </c>
      <c r="Q20" s="24">
        <v>15</v>
      </c>
      <c r="R20" s="17">
        <v>20</v>
      </c>
      <c r="S20" s="70">
        <f t="shared" si="8"/>
        <v>35</v>
      </c>
      <c r="T20" s="28"/>
    </row>
    <row r="21" spans="1:20" x14ac:dyDescent="0.25">
      <c r="A21" s="10" t="s">
        <v>5</v>
      </c>
      <c r="B21" s="12">
        <v>43938</v>
      </c>
      <c r="C21" s="36">
        <v>1400</v>
      </c>
      <c r="D21" s="37">
        <v>200</v>
      </c>
      <c r="E21" s="37">
        <v>90</v>
      </c>
      <c r="F21" s="37">
        <v>400</v>
      </c>
      <c r="G21" s="37">
        <v>60</v>
      </c>
      <c r="H21" s="37">
        <v>120</v>
      </c>
      <c r="I21" s="38">
        <v>100</v>
      </c>
      <c r="J21" s="39">
        <f t="shared" si="5"/>
        <v>2370</v>
      </c>
      <c r="K21" s="4">
        <v>800</v>
      </c>
      <c r="L21" s="47">
        <f t="shared" si="6"/>
        <v>2.9624999999999999</v>
      </c>
      <c r="M21" s="36">
        <v>2200</v>
      </c>
      <c r="N21" s="51">
        <f t="shared" si="7"/>
        <v>7.7272727272727271E-2</v>
      </c>
      <c r="O21" s="36">
        <v>2300</v>
      </c>
      <c r="P21" s="51">
        <f t="shared" si="7"/>
        <v>3.0434782608695653E-2</v>
      </c>
      <c r="Q21" s="24">
        <v>20</v>
      </c>
      <c r="R21" s="17">
        <v>20</v>
      </c>
      <c r="S21" s="70">
        <f t="shared" si="8"/>
        <v>40</v>
      </c>
      <c r="T21" s="28"/>
    </row>
    <row r="22" spans="1:20" x14ac:dyDescent="0.25">
      <c r="A22" s="10" t="s">
        <v>6</v>
      </c>
      <c r="B22" s="12">
        <v>43939</v>
      </c>
      <c r="C22" s="36">
        <v>1500</v>
      </c>
      <c r="D22" s="37">
        <v>250</v>
      </c>
      <c r="E22" s="37">
        <v>300</v>
      </c>
      <c r="F22" s="37">
        <v>150</v>
      </c>
      <c r="G22" s="37">
        <v>150</v>
      </c>
      <c r="H22" s="37">
        <v>180</v>
      </c>
      <c r="I22" s="38">
        <v>150</v>
      </c>
      <c r="J22" s="39">
        <f t="shared" si="5"/>
        <v>2680</v>
      </c>
      <c r="K22" s="4">
        <v>900</v>
      </c>
      <c r="L22" s="47">
        <f t="shared" si="6"/>
        <v>2.9777777777777779</v>
      </c>
      <c r="M22" s="36">
        <v>2800</v>
      </c>
      <c r="N22" s="51">
        <f t="shared" si="7"/>
        <v>-4.2857142857142858E-2</v>
      </c>
      <c r="O22" s="36">
        <v>2700</v>
      </c>
      <c r="P22" s="51">
        <f t="shared" si="7"/>
        <v>-7.4074074074074077E-3</v>
      </c>
      <c r="Q22" s="24">
        <v>20</v>
      </c>
      <c r="R22" s="17">
        <v>20</v>
      </c>
      <c r="S22" s="70">
        <f t="shared" si="8"/>
        <v>40</v>
      </c>
      <c r="T22" s="28"/>
    </row>
    <row r="23" spans="1:20" ht="15.75" thickBot="1" x14ac:dyDescent="0.3">
      <c r="A23" s="18" t="s">
        <v>7</v>
      </c>
      <c r="B23" s="19">
        <v>43940</v>
      </c>
      <c r="C23" s="40">
        <v>2000</v>
      </c>
      <c r="D23" s="41">
        <v>350</v>
      </c>
      <c r="E23" s="41">
        <v>450</v>
      </c>
      <c r="F23" s="41">
        <v>50</v>
      </c>
      <c r="G23" s="41">
        <v>200</v>
      </c>
      <c r="H23" s="41">
        <v>120</v>
      </c>
      <c r="I23" s="42">
        <v>80</v>
      </c>
      <c r="J23" s="43">
        <f t="shared" si="5"/>
        <v>3250</v>
      </c>
      <c r="K23" s="20">
        <v>1100</v>
      </c>
      <c r="L23" s="48">
        <f t="shared" si="6"/>
        <v>2.9545454545454546</v>
      </c>
      <c r="M23" s="40">
        <v>3100</v>
      </c>
      <c r="N23" s="52">
        <f t="shared" si="7"/>
        <v>4.8387096774193547E-2</v>
      </c>
      <c r="O23" s="40">
        <v>3200</v>
      </c>
      <c r="P23" s="52">
        <f t="shared" si="7"/>
        <v>1.5625E-2</v>
      </c>
      <c r="Q23" s="25">
        <v>20</v>
      </c>
      <c r="R23" s="21">
        <v>20</v>
      </c>
      <c r="S23" s="71">
        <f t="shared" si="8"/>
        <v>40</v>
      </c>
      <c r="T23" s="29"/>
    </row>
    <row r="24" spans="1:20" x14ac:dyDescent="0.25">
      <c r="A24" s="8" t="s">
        <v>3</v>
      </c>
      <c r="B24" s="9">
        <v>43941</v>
      </c>
      <c r="C24" s="32"/>
      <c r="D24" s="33"/>
      <c r="E24" s="33"/>
      <c r="F24" s="33"/>
      <c r="G24" s="33"/>
      <c r="H24" s="33"/>
      <c r="I24" s="34"/>
      <c r="J24" s="35" t="str">
        <f t="shared" si="5"/>
        <v/>
      </c>
      <c r="K24" s="15"/>
      <c r="L24" s="46" t="str">
        <f t="shared" si="6"/>
        <v/>
      </c>
      <c r="M24" s="32"/>
      <c r="N24" s="50" t="str">
        <f t="shared" si="7"/>
        <v/>
      </c>
      <c r="O24" s="32"/>
      <c r="P24" s="50" t="str">
        <f t="shared" si="7"/>
        <v/>
      </c>
      <c r="Q24" s="23"/>
      <c r="R24" s="16"/>
      <c r="S24" s="69" t="str">
        <f t="shared" si="8"/>
        <v/>
      </c>
      <c r="T24" s="27"/>
    </row>
    <row r="25" spans="1:20" x14ac:dyDescent="0.25">
      <c r="A25" s="10" t="s">
        <v>1</v>
      </c>
      <c r="B25" s="12">
        <v>43942</v>
      </c>
      <c r="C25" s="36">
        <v>1200</v>
      </c>
      <c r="D25" s="37">
        <v>150</v>
      </c>
      <c r="E25" s="37">
        <v>30</v>
      </c>
      <c r="F25" s="37">
        <v>300</v>
      </c>
      <c r="G25" s="37">
        <v>50</v>
      </c>
      <c r="H25" s="37">
        <v>50</v>
      </c>
      <c r="I25" s="38">
        <v>100</v>
      </c>
      <c r="J25" s="39">
        <f t="shared" si="5"/>
        <v>1880</v>
      </c>
      <c r="K25" s="4">
        <v>650</v>
      </c>
      <c r="L25" s="47">
        <f t="shared" si="6"/>
        <v>2.8923076923076922</v>
      </c>
      <c r="M25" s="36">
        <v>1900</v>
      </c>
      <c r="N25" s="51">
        <f t="shared" si="7"/>
        <v>-1.0526315789473684E-2</v>
      </c>
      <c r="O25" s="36">
        <v>1800</v>
      </c>
      <c r="P25" s="51">
        <f t="shared" si="7"/>
        <v>4.4444444444444446E-2</v>
      </c>
      <c r="Q25" s="24">
        <v>15</v>
      </c>
      <c r="R25" s="17">
        <v>15</v>
      </c>
      <c r="S25" s="70">
        <f t="shared" si="8"/>
        <v>30</v>
      </c>
      <c r="T25" s="28"/>
    </row>
    <row r="26" spans="1:20" x14ac:dyDescent="0.25">
      <c r="A26" s="10" t="s">
        <v>2</v>
      </c>
      <c r="B26" s="12">
        <v>43943</v>
      </c>
      <c r="C26" s="36">
        <v>1000</v>
      </c>
      <c r="D26" s="37">
        <v>100</v>
      </c>
      <c r="E26" s="37">
        <v>100</v>
      </c>
      <c r="F26" s="37">
        <v>250</v>
      </c>
      <c r="G26" s="37">
        <v>50</v>
      </c>
      <c r="H26" s="37">
        <v>100</v>
      </c>
      <c r="I26" s="38">
        <v>100</v>
      </c>
      <c r="J26" s="39">
        <f t="shared" si="5"/>
        <v>1700</v>
      </c>
      <c r="K26" s="4">
        <v>600</v>
      </c>
      <c r="L26" s="47">
        <f t="shared" si="6"/>
        <v>2.8333333333333335</v>
      </c>
      <c r="M26" s="36">
        <v>1800</v>
      </c>
      <c r="N26" s="51">
        <f t="shared" si="7"/>
        <v>-5.5555555555555552E-2</v>
      </c>
      <c r="O26" s="36">
        <v>1600</v>
      </c>
      <c r="P26" s="51">
        <f t="shared" si="7"/>
        <v>6.25E-2</v>
      </c>
      <c r="Q26" s="24">
        <v>15</v>
      </c>
      <c r="R26" s="17">
        <v>15</v>
      </c>
      <c r="S26" s="70">
        <f t="shared" si="8"/>
        <v>30</v>
      </c>
      <c r="T26" s="28"/>
    </row>
    <row r="27" spans="1:20" x14ac:dyDescent="0.25">
      <c r="A27" s="10" t="s">
        <v>4</v>
      </c>
      <c r="B27" s="12">
        <v>43944</v>
      </c>
      <c r="C27" s="36">
        <v>1200</v>
      </c>
      <c r="D27" s="37">
        <v>150</v>
      </c>
      <c r="E27" s="37">
        <v>130</v>
      </c>
      <c r="F27" s="37">
        <v>300</v>
      </c>
      <c r="G27" s="37">
        <v>40</v>
      </c>
      <c r="H27" s="37">
        <v>80</v>
      </c>
      <c r="I27" s="38">
        <v>100</v>
      </c>
      <c r="J27" s="39">
        <f t="shared" si="5"/>
        <v>2000</v>
      </c>
      <c r="K27" s="4">
        <v>700</v>
      </c>
      <c r="L27" s="47">
        <f t="shared" si="6"/>
        <v>2.8571428571428572</v>
      </c>
      <c r="M27" s="36">
        <v>1900</v>
      </c>
      <c r="N27" s="51">
        <f t="shared" ref="N27:P37" si="9">IF(J27="","",($J27-M27)/M27)</f>
        <v>5.2631578947368418E-2</v>
      </c>
      <c r="O27" s="36">
        <v>2100</v>
      </c>
      <c r="P27" s="51">
        <f t="shared" si="9"/>
        <v>-4.7619047619047616E-2</v>
      </c>
      <c r="Q27" s="24">
        <v>15</v>
      </c>
      <c r="R27" s="17">
        <v>20</v>
      </c>
      <c r="S27" s="70">
        <f t="shared" si="8"/>
        <v>35</v>
      </c>
      <c r="T27" s="28"/>
    </row>
    <row r="28" spans="1:20" x14ac:dyDescent="0.25">
      <c r="A28" s="10" t="s">
        <v>5</v>
      </c>
      <c r="B28" s="12">
        <v>43945</v>
      </c>
      <c r="C28" s="36">
        <v>1400</v>
      </c>
      <c r="D28" s="37">
        <v>200</v>
      </c>
      <c r="E28" s="37">
        <v>90</v>
      </c>
      <c r="F28" s="37">
        <v>400</v>
      </c>
      <c r="G28" s="37">
        <v>60</v>
      </c>
      <c r="H28" s="37">
        <v>120</v>
      </c>
      <c r="I28" s="38">
        <v>100</v>
      </c>
      <c r="J28" s="39">
        <f t="shared" si="5"/>
        <v>2370</v>
      </c>
      <c r="K28" s="4">
        <v>800</v>
      </c>
      <c r="L28" s="47">
        <f t="shared" si="6"/>
        <v>2.9624999999999999</v>
      </c>
      <c r="M28" s="36">
        <v>2200</v>
      </c>
      <c r="N28" s="51">
        <f t="shared" si="9"/>
        <v>7.7272727272727271E-2</v>
      </c>
      <c r="O28" s="36">
        <v>2300</v>
      </c>
      <c r="P28" s="51">
        <f t="shared" si="9"/>
        <v>3.0434782608695653E-2</v>
      </c>
      <c r="Q28" s="24">
        <v>20</v>
      </c>
      <c r="R28" s="17">
        <v>20</v>
      </c>
      <c r="S28" s="70">
        <f t="shared" si="8"/>
        <v>40</v>
      </c>
      <c r="T28" s="28"/>
    </row>
    <row r="29" spans="1:20" x14ac:dyDescent="0.25">
      <c r="A29" s="10" t="s">
        <v>6</v>
      </c>
      <c r="B29" s="12">
        <v>43946</v>
      </c>
      <c r="C29" s="36">
        <v>1500</v>
      </c>
      <c r="D29" s="37">
        <v>250</v>
      </c>
      <c r="E29" s="37">
        <v>300</v>
      </c>
      <c r="F29" s="37">
        <v>150</v>
      </c>
      <c r="G29" s="37">
        <v>150</v>
      </c>
      <c r="H29" s="37">
        <v>180</v>
      </c>
      <c r="I29" s="38">
        <v>150</v>
      </c>
      <c r="J29" s="39">
        <f t="shared" si="5"/>
        <v>2680</v>
      </c>
      <c r="K29" s="4">
        <v>900</v>
      </c>
      <c r="L29" s="47">
        <f t="shared" si="6"/>
        <v>2.9777777777777779</v>
      </c>
      <c r="M29" s="36">
        <v>2800</v>
      </c>
      <c r="N29" s="51">
        <f t="shared" si="9"/>
        <v>-4.2857142857142858E-2</v>
      </c>
      <c r="O29" s="36">
        <v>2700</v>
      </c>
      <c r="P29" s="51">
        <f t="shared" si="9"/>
        <v>-7.4074074074074077E-3</v>
      </c>
      <c r="Q29" s="24">
        <v>20</v>
      </c>
      <c r="R29" s="17">
        <v>20</v>
      </c>
      <c r="S29" s="70">
        <f t="shared" si="8"/>
        <v>40</v>
      </c>
      <c r="T29" s="28"/>
    </row>
    <row r="30" spans="1:20" ht="15.75" thickBot="1" x14ac:dyDescent="0.3">
      <c r="A30" s="18" t="s">
        <v>7</v>
      </c>
      <c r="B30" s="19">
        <v>43947</v>
      </c>
      <c r="C30" s="40">
        <v>2000</v>
      </c>
      <c r="D30" s="41">
        <v>350</v>
      </c>
      <c r="E30" s="41">
        <v>450</v>
      </c>
      <c r="F30" s="41">
        <v>50</v>
      </c>
      <c r="G30" s="41">
        <v>200</v>
      </c>
      <c r="H30" s="41">
        <v>120</v>
      </c>
      <c r="I30" s="42">
        <v>80</v>
      </c>
      <c r="J30" s="43">
        <f t="shared" si="5"/>
        <v>3250</v>
      </c>
      <c r="K30" s="20">
        <v>1100</v>
      </c>
      <c r="L30" s="48">
        <f t="shared" si="6"/>
        <v>2.9545454545454546</v>
      </c>
      <c r="M30" s="40">
        <v>3100</v>
      </c>
      <c r="N30" s="52">
        <f t="shared" si="9"/>
        <v>4.8387096774193547E-2</v>
      </c>
      <c r="O30" s="40">
        <v>3200</v>
      </c>
      <c r="P30" s="52">
        <f t="shared" si="9"/>
        <v>1.5625E-2</v>
      </c>
      <c r="Q30" s="25">
        <v>20</v>
      </c>
      <c r="R30" s="21">
        <v>20</v>
      </c>
      <c r="S30" s="71">
        <f t="shared" si="8"/>
        <v>40</v>
      </c>
      <c r="T30" s="29"/>
    </row>
    <row r="31" spans="1:20" x14ac:dyDescent="0.25">
      <c r="A31" s="8" t="s">
        <v>3</v>
      </c>
      <c r="B31" s="9">
        <v>43948</v>
      </c>
      <c r="C31" s="32"/>
      <c r="D31" s="33"/>
      <c r="E31" s="33"/>
      <c r="F31" s="33"/>
      <c r="G31" s="33"/>
      <c r="H31" s="33"/>
      <c r="I31" s="34"/>
      <c r="J31" s="35" t="str">
        <f t="shared" si="5"/>
        <v/>
      </c>
      <c r="K31" s="15"/>
      <c r="L31" s="46" t="str">
        <f t="shared" si="6"/>
        <v/>
      </c>
      <c r="M31" s="32"/>
      <c r="N31" s="50" t="str">
        <f t="shared" si="9"/>
        <v/>
      </c>
      <c r="O31" s="32"/>
      <c r="P31" s="50" t="str">
        <f t="shared" si="9"/>
        <v/>
      </c>
      <c r="Q31" s="23"/>
      <c r="R31" s="16"/>
      <c r="S31" s="69" t="str">
        <f t="shared" si="8"/>
        <v/>
      </c>
      <c r="T31" s="27"/>
    </row>
    <row r="32" spans="1:20" x14ac:dyDescent="0.25">
      <c r="A32" s="10" t="s">
        <v>1</v>
      </c>
      <c r="B32" s="12">
        <v>43949</v>
      </c>
      <c r="C32" s="36">
        <v>1200</v>
      </c>
      <c r="D32" s="37">
        <v>150</v>
      </c>
      <c r="E32" s="37">
        <v>30</v>
      </c>
      <c r="F32" s="37">
        <v>300</v>
      </c>
      <c r="G32" s="37">
        <v>50</v>
      </c>
      <c r="H32" s="37">
        <v>50</v>
      </c>
      <c r="I32" s="38">
        <v>100</v>
      </c>
      <c r="J32" s="39">
        <f t="shared" si="5"/>
        <v>1880</v>
      </c>
      <c r="K32" s="4">
        <v>650</v>
      </c>
      <c r="L32" s="47">
        <f t="shared" si="6"/>
        <v>2.8923076923076922</v>
      </c>
      <c r="M32" s="36">
        <v>1900</v>
      </c>
      <c r="N32" s="51">
        <f t="shared" si="9"/>
        <v>-1.0526315789473684E-2</v>
      </c>
      <c r="O32" s="36">
        <v>1800</v>
      </c>
      <c r="P32" s="51">
        <f t="shared" si="9"/>
        <v>4.4444444444444446E-2</v>
      </c>
      <c r="Q32" s="24">
        <v>15</v>
      </c>
      <c r="R32" s="17">
        <v>15</v>
      </c>
      <c r="S32" s="70">
        <f t="shared" si="8"/>
        <v>30</v>
      </c>
      <c r="T32" s="28"/>
    </row>
    <row r="33" spans="1:20" x14ac:dyDescent="0.25">
      <c r="A33" s="10" t="s">
        <v>2</v>
      </c>
      <c r="B33" s="12">
        <v>43950</v>
      </c>
      <c r="C33" s="36">
        <v>1000</v>
      </c>
      <c r="D33" s="37">
        <v>100</v>
      </c>
      <c r="E33" s="37">
        <v>100</v>
      </c>
      <c r="F33" s="37">
        <v>250</v>
      </c>
      <c r="G33" s="37">
        <v>50</v>
      </c>
      <c r="H33" s="37">
        <v>100</v>
      </c>
      <c r="I33" s="38">
        <v>100</v>
      </c>
      <c r="J33" s="39">
        <f t="shared" si="5"/>
        <v>1700</v>
      </c>
      <c r="K33" s="4">
        <v>600</v>
      </c>
      <c r="L33" s="47">
        <f t="shared" si="6"/>
        <v>2.8333333333333335</v>
      </c>
      <c r="M33" s="36">
        <v>1800</v>
      </c>
      <c r="N33" s="51">
        <f t="shared" si="9"/>
        <v>-5.5555555555555552E-2</v>
      </c>
      <c r="O33" s="36">
        <v>1600</v>
      </c>
      <c r="P33" s="51">
        <f t="shared" si="9"/>
        <v>6.25E-2</v>
      </c>
      <c r="Q33" s="24">
        <v>15</v>
      </c>
      <c r="R33" s="17">
        <v>15</v>
      </c>
      <c r="S33" s="70">
        <f t="shared" si="8"/>
        <v>30</v>
      </c>
      <c r="T33" s="28"/>
    </row>
    <row r="34" spans="1:20" x14ac:dyDescent="0.25">
      <c r="A34" s="10" t="s">
        <v>4</v>
      </c>
      <c r="B34" s="12">
        <v>43951</v>
      </c>
      <c r="C34" s="36">
        <v>1200</v>
      </c>
      <c r="D34" s="37">
        <v>150</v>
      </c>
      <c r="E34" s="37">
        <v>130</v>
      </c>
      <c r="F34" s="37">
        <v>300</v>
      </c>
      <c r="G34" s="37">
        <v>40</v>
      </c>
      <c r="H34" s="37">
        <v>80</v>
      </c>
      <c r="I34" s="38">
        <v>100</v>
      </c>
      <c r="J34" s="39">
        <f t="shared" si="5"/>
        <v>2000</v>
      </c>
      <c r="K34" s="4">
        <v>700</v>
      </c>
      <c r="L34" s="47">
        <f t="shared" si="6"/>
        <v>2.8571428571428572</v>
      </c>
      <c r="M34" s="36">
        <v>1900</v>
      </c>
      <c r="N34" s="51">
        <f t="shared" si="9"/>
        <v>5.2631578947368418E-2</v>
      </c>
      <c r="O34" s="36">
        <v>2100</v>
      </c>
      <c r="P34" s="51">
        <f t="shared" si="9"/>
        <v>-4.7619047619047616E-2</v>
      </c>
      <c r="Q34" s="24">
        <v>15</v>
      </c>
      <c r="R34" s="17">
        <v>20</v>
      </c>
      <c r="S34" s="70">
        <f t="shared" si="8"/>
        <v>35</v>
      </c>
      <c r="T34" s="28"/>
    </row>
    <row r="35" spans="1:20" x14ac:dyDescent="0.25">
      <c r="A35" s="10" t="s">
        <v>5</v>
      </c>
      <c r="B35" s="12"/>
      <c r="C35" s="36"/>
      <c r="D35" s="37"/>
      <c r="E35" s="37"/>
      <c r="F35" s="37"/>
      <c r="G35" s="37"/>
      <c r="H35" s="37"/>
      <c r="I35" s="38"/>
      <c r="J35" s="39" t="str">
        <f t="shared" si="5"/>
        <v/>
      </c>
      <c r="K35" s="4"/>
      <c r="L35" s="47" t="str">
        <f t="shared" si="6"/>
        <v/>
      </c>
      <c r="M35" s="36"/>
      <c r="N35" s="51" t="str">
        <f t="shared" si="9"/>
        <v/>
      </c>
      <c r="O35" s="36"/>
      <c r="P35" s="51" t="str">
        <f t="shared" si="9"/>
        <v/>
      </c>
      <c r="Q35" s="24"/>
      <c r="R35" s="17"/>
      <c r="S35" s="70" t="str">
        <f t="shared" si="8"/>
        <v/>
      </c>
      <c r="T35" s="28"/>
    </row>
    <row r="36" spans="1:20" x14ac:dyDescent="0.25">
      <c r="A36" s="10" t="s">
        <v>6</v>
      </c>
      <c r="B36" s="12"/>
      <c r="C36" s="36"/>
      <c r="D36" s="37"/>
      <c r="E36" s="37"/>
      <c r="F36" s="37"/>
      <c r="G36" s="37"/>
      <c r="H36" s="37"/>
      <c r="I36" s="38"/>
      <c r="J36" s="39" t="str">
        <f t="shared" si="5"/>
        <v/>
      </c>
      <c r="K36" s="4"/>
      <c r="L36" s="47" t="str">
        <f t="shared" si="6"/>
        <v/>
      </c>
      <c r="M36" s="36"/>
      <c r="N36" s="51" t="str">
        <f t="shared" si="9"/>
        <v/>
      </c>
      <c r="O36" s="36"/>
      <c r="P36" s="51" t="str">
        <f t="shared" si="9"/>
        <v/>
      </c>
      <c r="Q36" s="24"/>
      <c r="R36" s="17"/>
      <c r="S36" s="70" t="str">
        <f t="shared" si="8"/>
        <v/>
      </c>
      <c r="T36" s="28"/>
    </row>
    <row r="37" spans="1:20" ht="15.75" thickBot="1" x14ac:dyDescent="0.3">
      <c r="A37" s="18" t="s">
        <v>7</v>
      </c>
      <c r="B37" s="19"/>
      <c r="C37" s="40"/>
      <c r="D37" s="41"/>
      <c r="E37" s="41"/>
      <c r="F37" s="41"/>
      <c r="G37" s="41"/>
      <c r="H37" s="41"/>
      <c r="I37" s="42"/>
      <c r="J37" s="43" t="str">
        <f t="shared" si="5"/>
        <v/>
      </c>
      <c r="K37" s="20"/>
      <c r="L37" s="48" t="str">
        <f t="shared" si="6"/>
        <v/>
      </c>
      <c r="M37" s="40"/>
      <c r="N37" s="52" t="str">
        <f t="shared" si="9"/>
        <v/>
      </c>
      <c r="O37" s="40"/>
      <c r="P37" s="52" t="str">
        <f t="shared" si="9"/>
        <v/>
      </c>
      <c r="Q37" s="25"/>
      <c r="R37" s="21"/>
      <c r="S37" s="71" t="str">
        <f t="shared" si="8"/>
        <v/>
      </c>
      <c r="T37" s="29"/>
    </row>
    <row r="38" spans="1:20" ht="15.75" thickBot="1" x14ac:dyDescent="0.3">
      <c r="A38" s="264" t="s">
        <v>21</v>
      </c>
      <c r="B38" s="265"/>
      <c r="C38" s="54">
        <f t="shared" ref="C38:K38" si="10">SUM(C3:C37)</f>
        <v>30300</v>
      </c>
      <c r="D38" s="55">
        <f t="shared" si="10"/>
        <v>4350</v>
      </c>
      <c r="E38" s="55">
        <f t="shared" si="10"/>
        <v>4010</v>
      </c>
      <c r="F38" s="55">
        <f t="shared" si="10"/>
        <v>5250</v>
      </c>
      <c r="G38" s="55">
        <f t="shared" si="10"/>
        <v>1990</v>
      </c>
      <c r="H38" s="55">
        <f t="shared" si="10"/>
        <v>2300</v>
      </c>
      <c r="I38" s="56">
        <f t="shared" si="10"/>
        <v>2270</v>
      </c>
      <c r="J38" s="61">
        <f t="shared" si="10"/>
        <v>50470</v>
      </c>
      <c r="K38" s="74">
        <f t="shared" si="10"/>
        <v>17300</v>
      </c>
      <c r="L38" s="62">
        <f>J38/K38</f>
        <v>2.9173410404624276</v>
      </c>
      <c r="M38" s="68">
        <f>SUM(M3:M37)</f>
        <v>49800</v>
      </c>
      <c r="N38" s="53">
        <f>($J38-M38)/M38</f>
        <v>1.3453815261044177E-2</v>
      </c>
      <c r="O38" s="44">
        <f>SUM(O3:O37)</f>
        <v>49800</v>
      </c>
      <c r="P38" s="53">
        <f>($J38-O38)/O38</f>
        <v>1.3453815261044177E-2</v>
      </c>
      <c r="Q38" s="26">
        <f>SUM(Q3:Q37)</f>
        <v>380</v>
      </c>
      <c r="R38" s="14">
        <f>SUM(R3:R37)</f>
        <v>400</v>
      </c>
      <c r="S38" s="72">
        <f>SUM(S3:S37)</f>
        <v>780</v>
      </c>
      <c r="T38" s="63"/>
    </row>
    <row r="39" spans="1:20" ht="15.75" thickBot="1" x14ac:dyDescent="0.3">
      <c r="A39" s="291" t="s">
        <v>44</v>
      </c>
      <c r="B39" s="292"/>
      <c r="C39" s="266" t="s">
        <v>26</v>
      </c>
      <c r="D39" s="267"/>
      <c r="E39" s="267"/>
      <c r="F39" s="267"/>
      <c r="G39" s="267"/>
      <c r="H39" s="267"/>
      <c r="I39" s="267"/>
      <c r="J39" s="268"/>
      <c r="K39" s="273" t="s">
        <v>81</v>
      </c>
      <c r="L39" s="297" t="s">
        <v>82</v>
      </c>
      <c r="M39" s="277" t="s">
        <v>87</v>
      </c>
      <c r="N39" s="278"/>
      <c r="O39" s="278"/>
      <c r="P39" s="278"/>
      <c r="Q39" s="278"/>
      <c r="R39" s="279"/>
    </row>
    <row r="40" spans="1:20" x14ac:dyDescent="0.25">
      <c r="A40" s="293"/>
      <c r="B40" s="294"/>
      <c r="C40" s="57" t="s">
        <v>27</v>
      </c>
      <c r="D40" s="58" t="s">
        <v>28</v>
      </c>
      <c r="E40" s="58" t="s">
        <v>29</v>
      </c>
      <c r="F40" s="58" t="s">
        <v>30</v>
      </c>
      <c r="G40" s="58" t="s">
        <v>31</v>
      </c>
      <c r="H40" s="58" t="s">
        <v>32</v>
      </c>
      <c r="I40" s="58" t="s">
        <v>33</v>
      </c>
      <c r="J40" s="269">
        <f>J38/$J38</f>
        <v>1</v>
      </c>
      <c r="K40" s="274"/>
      <c r="L40" s="298"/>
      <c r="M40" s="137" t="s">
        <v>83</v>
      </c>
      <c r="N40" s="138" t="s">
        <v>86</v>
      </c>
      <c r="O40" s="280" t="s">
        <v>85</v>
      </c>
      <c r="P40" s="280"/>
      <c r="Q40" s="280" t="s">
        <v>84</v>
      </c>
      <c r="R40" s="281"/>
    </row>
    <row r="41" spans="1:20" ht="16.5" thickBot="1" x14ac:dyDescent="0.3">
      <c r="A41" s="295">
        <f>COUNTA(C3:C37)</f>
        <v>22</v>
      </c>
      <c r="B41" s="296"/>
      <c r="C41" s="59">
        <f>C38/$J38</f>
        <v>0.60035664751337425</v>
      </c>
      <c r="D41" s="60">
        <f t="shared" ref="D41:I41" si="11">D38/$J38</f>
        <v>8.6189815732118091E-2</v>
      </c>
      <c r="E41" s="60">
        <f t="shared" si="11"/>
        <v>7.945314047949277E-2</v>
      </c>
      <c r="F41" s="60">
        <f t="shared" si="11"/>
        <v>0.10402219140083217</v>
      </c>
      <c r="G41" s="60">
        <f t="shared" si="11"/>
        <v>3.9429363978601147E-2</v>
      </c>
      <c r="H41" s="60">
        <f t="shared" si="11"/>
        <v>4.5571626708936004E-2</v>
      </c>
      <c r="I41" s="60">
        <f t="shared" si="11"/>
        <v>4.4977214186645534E-2</v>
      </c>
      <c r="J41" s="270"/>
      <c r="K41" s="128">
        <f>AVERAGE(K3:K37)</f>
        <v>786.36363636363637</v>
      </c>
      <c r="L41" s="129">
        <f>L38</f>
        <v>2.9173410404624276</v>
      </c>
      <c r="M41" s="136">
        <f>S38</f>
        <v>780</v>
      </c>
      <c r="N41" s="135">
        <v>11</v>
      </c>
      <c r="O41" s="282">
        <f>M41*N41</f>
        <v>8580</v>
      </c>
      <c r="P41" s="282"/>
      <c r="Q41" s="283">
        <f>O41/J38</f>
        <v>0.1700019813750743</v>
      </c>
      <c r="R41" s="284"/>
    </row>
    <row r="59" spans="1:15" x14ac:dyDescent="0.25">
      <c r="A59" s="231" t="s">
        <v>35</v>
      </c>
      <c r="B59" s="231"/>
      <c r="C59" s="231"/>
      <c r="D59" s="231"/>
      <c r="E59" s="231"/>
      <c r="F59" s="231"/>
      <c r="G59" s="231"/>
      <c r="H59" s="231"/>
      <c r="I59" s="231"/>
      <c r="J59" s="231"/>
      <c r="L59" s="245" t="s">
        <v>88</v>
      </c>
      <c r="M59" s="245"/>
      <c r="N59" s="245"/>
      <c r="O59" s="245"/>
    </row>
    <row r="60" spans="1:15" x14ac:dyDescent="0.25">
      <c r="A60" s="6"/>
      <c r="B60" s="65" t="s">
        <v>27</v>
      </c>
      <c r="C60" s="65" t="s">
        <v>28</v>
      </c>
      <c r="D60" s="65" t="s">
        <v>29</v>
      </c>
      <c r="E60" s="65" t="s">
        <v>30</v>
      </c>
      <c r="F60" s="65" t="s">
        <v>31</v>
      </c>
      <c r="G60" s="65" t="s">
        <v>32</v>
      </c>
      <c r="H60" s="65" t="s">
        <v>33</v>
      </c>
      <c r="I60" s="65" t="s">
        <v>36</v>
      </c>
      <c r="J60" s="65" t="s">
        <v>37</v>
      </c>
      <c r="L60" s="139"/>
      <c r="M60" s="245" t="s">
        <v>90</v>
      </c>
      <c r="N60" s="245"/>
      <c r="O60" s="140" t="s">
        <v>89</v>
      </c>
    </row>
    <row r="61" spans="1:15" x14ac:dyDescent="0.25">
      <c r="A61" s="5" t="s">
        <v>3</v>
      </c>
      <c r="B61" s="64" t="e">
        <f t="shared" ref="B61:H67" si="12">AVERAGE(C3,C10,C17,C24,C31)</f>
        <v>#DIV/0!</v>
      </c>
      <c r="C61" s="37" t="e">
        <f t="shared" si="12"/>
        <v>#DIV/0!</v>
      </c>
      <c r="D61" s="37" t="e">
        <f t="shared" si="12"/>
        <v>#DIV/0!</v>
      </c>
      <c r="E61" s="37" t="e">
        <f t="shared" si="12"/>
        <v>#DIV/0!</v>
      </c>
      <c r="F61" s="37" t="e">
        <f t="shared" si="12"/>
        <v>#DIV/0!</v>
      </c>
      <c r="G61" s="37" t="e">
        <f t="shared" si="12"/>
        <v>#DIV/0!</v>
      </c>
      <c r="H61" s="37" t="e">
        <f t="shared" si="12"/>
        <v>#DIV/0!</v>
      </c>
      <c r="I61" s="66" t="str">
        <f>IFERROR(SUM(B61:H61),"")</f>
        <v/>
      </c>
      <c r="J61" s="67" t="str">
        <f>IFERROR(I61/$I$68,"")</f>
        <v/>
      </c>
      <c r="L61" s="139" t="s">
        <v>3</v>
      </c>
      <c r="M61" s="244" t="str">
        <f>IFERROR(AVERAGE(S31,S17,S10,S3),"")</f>
        <v/>
      </c>
      <c r="N61" s="244"/>
      <c r="O61" s="67" t="str">
        <f>IFERROR(M61/$M$68,"")</f>
        <v/>
      </c>
    </row>
    <row r="62" spans="1:15" x14ac:dyDescent="0.25">
      <c r="A62" s="5" t="s">
        <v>1</v>
      </c>
      <c r="B62" s="3">
        <f t="shared" si="12"/>
        <v>1200</v>
      </c>
      <c r="C62" s="37">
        <f t="shared" si="12"/>
        <v>150</v>
      </c>
      <c r="D62" s="37">
        <f t="shared" si="12"/>
        <v>30</v>
      </c>
      <c r="E62" s="37">
        <f t="shared" si="12"/>
        <v>300</v>
      </c>
      <c r="F62" s="37">
        <f t="shared" si="12"/>
        <v>50</v>
      </c>
      <c r="G62" s="37">
        <f t="shared" si="12"/>
        <v>50</v>
      </c>
      <c r="H62" s="37">
        <f t="shared" si="12"/>
        <v>100</v>
      </c>
      <c r="I62" s="66">
        <f t="shared" ref="I62:I67" si="13">IFERROR(SUM(B62:H62),"")</f>
        <v>1880</v>
      </c>
      <c r="J62" s="67">
        <f t="shared" ref="J62:J67" si="14">I62/$I$68</f>
        <v>0.13544668587896252</v>
      </c>
      <c r="L62" s="139" t="s">
        <v>1</v>
      </c>
      <c r="M62" s="244">
        <f t="shared" ref="M62:M67" si="15">IFERROR(AVERAGE(S32,S18,S11,S4),"")</f>
        <v>30</v>
      </c>
      <c r="N62" s="244"/>
      <c r="O62" s="67">
        <f t="shared" ref="O62:O67" si="16">IFERROR(M62/$M$68,"")</f>
        <v>0.13953488372093023</v>
      </c>
    </row>
    <row r="63" spans="1:15" x14ac:dyDescent="0.25">
      <c r="A63" s="5" t="s">
        <v>2</v>
      </c>
      <c r="B63" s="3">
        <f t="shared" si="12"/>
        <v>1000</v>
      </c>
      <c r="C63" s="37">
        <f t="shared" si="12"/>
        <v>100</v>
      </c>
      <c r="D63" s="37">
        <f t="shared" si="12"/>
        <v>100</v>
      </c>
      <c r="E63" s="37">
        <f t="shared" si="12"/>
        <v>250</v>
      </c>
      <c r="F63" s="37">
        <f t="shared" si="12"/>
        <v>50</v>
      </c>
      <c r="G63" s="37">
        <f t="shared" si="12"/>
        <v>100</v>
      </c>
      <c r="H63" s="37">
        <f t="shared" si="12"/>
        <v>100</v>
      </c>
      <c r="I63" s="66">
        <f t="shared" si="13"/>
        <v>1700</v>
      </c>
      <c r="J63" s="67">
        <f t="shared" si="14"/>
        <v>0.12247838616714697</v>
      </c>
      <c r="L63" s="139" t="s">
        <v>2</v>
      </c>
      <c r="M63" s="244">
        <f t="shared" si="15"/>
        <v>30</v>
      </c>
      <c r="N63" s="244"/>
      <c r="O63" s="67">
        <f t="shared" si="16"/>
        <v>0.13953488372093023</v>
      </c>
    </row>
    <row r="64" spans="1:15" x14ac:dyDescent="0.25">
      <c r="A64" s="5" t="s">
        <v>4</v>
      </c>
      <c r="B64" s="3">
        <f t="shared" si="12"/>
        <v>1200</v>
      </c>
      <c r="C64" s="37">
        <f t="shared" si="12"/>
        <v>150</v>
      </c>
      <c r="D64" s="37">
        <f t="shared" si="12"/>
        <v>130</v>
      </c>
      <c r="E64" s="37">
        <f t="shared" si="12"/>
        <v>300</v>
      </c>
      <c r="F64" s="37">
        <f t="shared" si="12"/>
        <v>40</v>
      </c>
      <c r="G64" s="37">
        <f t="shared" si="12"/>
        <v>80</v>
      </c>
      <c r="H64" s="37">
        <f t="shared" si="12"/>
        <v>100</v>
      </c>
      <c r="I64" s="66">
        <f t="shared" si="13"/>
        <v>2000</v>
      </c>
      <c r="J64" s="67">
        <f t="shared" si="14"/>
        <v>0.14409221902017291</v>
      </c>
      <c r="L64" s="139" t="s">
        <v>4</v>
      </c>
      <c r="M64" s="244">
        <f t="shared" si="15"/>
        <v>35</v>
      </c>
      <c r="N64" s="244"/>
      <c r="O64" s="67">
        <f t="shared" si="16"/>
        <v>0.16279069767441862</v>
      </c>
    </row>
    <row r="65" spans="1:15" x14ac:dyDescent="0.25">
      <c r="A65" s="5" t="s">
        <v>5</v>
      </c>
      <c r="B65" s="3">
        <f t="shared" si="12"/>
        <v>1400</v>
      </c>
      <c r="C65" s="37">
        <f t="shared" si="12"/>
        <v>200</v>
      </c>
      <c r="D65" s="37">
        <f t="shared" si="12"/>
        <v>90</v>
      </c>
      <c r="E65" s="37">
        <f t="shared" si="12"/>
        <v>400</v>
      </c>
      <c r="F65" s="37">
        <f t="shared" si="12"/>
        <v>60</v>
      </c>
      <c r="G65" s="37">
        <f t="shared" si="12"/>
        <v>120</v>
      </c>
      <c r="H65" s="37">
        <f t="shared" si="12"/>
        <v>100</v>
      </c>
      <c r="I65" s="66">
        <f t="shared" si="13"/>
        <v>2370</v>
      </c>
      <c r="J65" s="67">
        <f t="shared" si="14"/>
        <v>0.1707492795389049</v>
      </c>
      <c r="L65" s="139" t="s">
        <v>5</v>
      </c>
      <c r="M65" s="244">
        <f t="shared" si="15"/>
        <v>40</v>
      </c>
      <c r="N65" s="244"/>
      <c r="O65" s="67">
        <f t="shared" si="16"/>
        <v>0.18604651162790697</v>
      </c>
    </row>
    <row r="66" spans="1:15" x14ac:dyDescent="0.25">
      <c r="A66" s="5" t="s">
        <v>6</v>
      </c>
      <c r="B66" s="3">
        <f t="shared" si="12"/>
        <v>1500</v>
      </c>
      <c r="C66" s="37">
        <f t="shared" si="12"/>
        <v>250</v>
      </c>
      <c r="D66" s="37">
        <f t="shared" si="12"/>
        <v>300</v>
      </c>
      <c r="E66" s="37">
        <f t="shared" si="12"/>
        <v>150</v>
      </c>
      <c r="F66" s="37">
        <f t="shared" si="12"/>
        <v>150</v>
      </c>
      <c r="G66" s="37">
        <f t="shared" si="12"/>
        <v>180</v>
      </c>
      <c r="H66" s="37">
        <f t="shared" si="12"/>
        <v>150</v>
      </c>
      <c r="I66" s="66">
        <f t="shared" si="13"/>
        <v>2680</v>
      </c>
      <c r="J66" s="67">
        <f t="shared" si="14"/>
        <v>0.1930835734870317</v>
      </c>
      <c r="L66" s="139" t="s">
        <v>6</v>
      </c>
      <c r="M66" s="244">
        <f t="shared" si="15"/>
        <v>40</v>
      </c>
      <c r="N66" s="244"/>
      <c r="O66" s="67">
        <f t="shared" si="16"/>
        <v>0.18604651162790697</v>
      </c>
    </row>
    <row r="67" spans="1:15" x14ac:dyDescent="0.25">
      <c r="A67" s="5" t="s">
        <v>7</v>
      </c>
      <c r="B67" s="3">
        <f t="shared" si="12"/>
        <v>2000</v>
      </c>
      <c r="C67" s="37">
        <f t="shared" si="12"/>
        <v>350</v>
      </c>
      <c r="D67" s="37">
        <f t="shared" si="12"/>
        <v>450</v>
      </c>
      <c r="E67" s="37">
        <f t="shared" si="12"/>
        <v>50</v>
      </c>
      <c r="F67" s="37">
        <f t="shared" si="12"/>
        <v>200</v>
      </c>
      <c r="G67" s="37">
        <f t="shared" si="12"/>
        <v>120</v>
      </c>
      <c r="H67" s="37">
        <f t="shared" si="12"/>
        <v>80</v>
      </c>
      <c r="I67" s="66">
        <f t="shared" si="13"/>
        <v>3250</v>
      </c>
      <c r="J67" s="67">
        <f t="shared" si="14"/>
        <v>0.23414985590778098</v>
      </c>
      <c r="L67" s="139" t="s">
        <v>7</v>
      </c>
      <c r="M67" s="244">
        <f t="shared" si="15"/>
        <v>40</v>
      </c>
      <c r="N67" s="244"/>
      <c r="O67" s="67">
        <f t="shared" si="16"/>
        <v>0.18604651162790697</v>
      </c>
    </row>
    <row r="68" spans="1:15" x14ac:dyDescent="0.25">
      <c r="A68" s="2"/>
      <c r="B68" s="45"/>
      <c r="I68" s="66">
        <f>SUM(I61:I67)</f>
        <v>13880</v>
      </c>
      <c r="J68" s="67">
        <f>SUM(J61:J67)</f>
        <v>1</v>
      </c>
      <c r="M68" s="244">
        <f>SUM(M61:N67)</f>
        <v>215</v>
      </c>
      <c r="N68" s="244"/>
    </row>
  </sheetData>
  <mergeCells count="43">
    <mergeCell ref="M66:N66"/>
    <mergeCell ref="M67:N67"/>
    <mergeCell ref="M68:N68"/>
    <mergeCell ref="M60:N60"/>
    <mergeCell ref="M61:N61"/>
    <mergeCell ref="M62:N62"/>
    <mergeCell ref="M63:N63"/>
    <mergeCell ref="M64:N64"/>
    <mergeCell ref="M65:N65"/>
    <mergeCell ref="M39:R39"/>
    <mergeCell ref="O40:P40"/>
    <mergeCell ref="Q40:R40"/>
    <mergeCell ref="O41:P41"/>
    <mergeCell ref="Q41:R41"/>
    <mergeCell ref="L59:O59"/>
    <mergeCell ref="T1:T2"/>
    <mergeCell ref="A2:B2"/>
    <mergeCell ref="A38:B38"/>
    <mergeCell ref="C39:J39"/>
    <mergeCell ref="J40:J41"/>
    <mergeCell ref="A59:J59"/>
    <mergeCell ref="A39:B40"/>
    <mergeCell ref="A41:B41"/>
    <mergeCell ref="K39:K40"/>
    <mergeCell ref="L39:L40"/>
    <mergeCell ref="N1:N2"/>
    <mergeCell ref="O1:O2"/>
    <mergeCell ref="P1:P2"/>
    <mergeCell ref="Q1:Q2"/>
    <mergeCell ref="R1:R2"/>
    <mergeCell ref="S1:S2"/>
    <mergeCell ref="H1:H2"/>
    <mergeCell ref="I1:I2"/>
    <mergeCell ref="J1:J2"/>
    <mergeCell ref="K1:K2"/>
    <mergeCell ref="L1:L2"/>
    <mergeCell ref="M1:M2"/>
    <mergeCell ref="G1:G2"/>
    <mergeCell ref="A1:B1"/>
    <mergeCell ref="C1:C2"/>
    <mergeCell ref="D1:D2"/>
    <mergeCell ref="E1:E2"/>
    <mergeCell ref="F1:F2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49169-6BAF-4A32-88DA-5C3DAD73AAC4}">
  <dimension ref="A1:T68"/>
  <sheetViews>
    <sheetView topLeftCell="A52" workbookViewId="0">
      <selection activeCell="L59" sqref="L59:O68"/>
    </sheetView>
  </sheetViews>
  <sheetFormatPr baseColWidth="10" defaultRowHeight="15" x14ac:dyDescent="0.25"/>
  <cols>
    <col min="1" max="1" width="10.85546875" style="1"/>
    <col min="2" max="2" width="10.85546875" style="2"/>
    <col min="3" max="10" width="10.85546875" style="45"/>
    <col min="12" max="13" width="10.85546875" style="45"/>
    <col min="14" max="14" width="10.85546875" style="49"/>
    <col min="15" max="15" width="10.85546875" style="45"/>
    <col min="16" max="16" width="10.85546875" style="49"/>
    <col min="17" max="19" width="14.5703125" customWidth="1"/>
    <col min="20" max="20" width="58.42578125" customWidth="1"/>
  </cols>
  <sheetData>
    <row r="1" spans="1:20" ht="14.45" customHeight="1" x14ac:dyDescent="0.25">
      <c r="A1" s="258">
        <v>2020</v>
      </c>
      <c r="B1" s="259"/>
      <c r="C1" s="248" t="s">
        <v>8</v>
      </c>
      <c r="D1" s="252" t="s">
        <v>9</v>
      </c>
      <c r="E1" s="252" t="s">
        <v>10</v>
      </c>
      <c r="F1" s="252" t="s">
        <v>11</v>
      </c>
      <c r="G1" s="252" t="s">
        <v>12</v>
      </c>
      <c r="H1" s="252" t="s">
        <v>13</v>
      </c>
      <c r="I1" s="254" t="s">
        <v>14</v>
      </c>
      <c r="J1" s="248" t="s">
        <v>15</v>
      </c>
      <c r="K1" s="256" t="s">
        <v>19</v>
      </c>
      <c r="L1" s="254" t="s">
        <v>20</v>
      </c>
      <c r="M1" s="248" t="s">
        <v>22</v>
      </c>
      <c r="N1" s="246" t="s">
        <v>23</v>
      </c>
      <c r="O1" s="248" t="s">
        <v>24</v>
      </c>
      <c r="P1" s="246" t="s">
        <v>23</v>
      </c>
      <c r="Q1" s="250" t="s">
        <v>16</v>
      </c>
      <c r="R1" s="271" t="s">
        <v>17</v>
      </c>
      <c r="S1" s="246" t="s">
        <v>18</v>
      </c>
      <c r="T1" s="260" t="s">
        <v>34</v>
      </c>
    </row>
    <row r="2" spans="1:20" ht="15.75" thickBot="1" x14ac:dyDescent="0.3">
      <c r="A2" s="262" t="s">
        <v>39</v>
      </c>
      <c r="B2" s="263"/>
      <c r="C2" s="249"/>
      <c r="D2" s="253"/>
      <c r="E2" s="253"/>
      <c r="F2" s="253"/>
      <c r="G2" s="253"/>
      <c r="H2" s="253"/>
      <c r="I2" s="255"/>
      <c r="J2" s="249"/>
      <c r="K2" s="257"/>
      <c r="L2" s="255"/>
      <c r="M2" s="249"/>
      <c r="N2" s="247"/>
      <c r="O2" s="249"/>
      <c r="P2" s="247"/>
      <c r="Q2" s="251"/>
      <c r="R2" s="272"/>
      <c r="S2" s="247"/>
      <c r="T2" s="261"/>
    </row>
    <row r="3" spans="1:20" x14ac:dyDescent="0.25">
      <c r="A3" s="8" t="s">
        <v>3</v>
      </c>
      <c r="B3" s="9"/>
      <c r="C3" s="32"/>
      <c r="D3" s="33"/>
      <c r="E3" s="33"/>
      <c r="F3" s="33"/>
      <c r="G3" s="33"/>
      <c r="H3" s="33"/>
      <c r="I3" s="34"/>
      <c r="J3" s="35" t="str">
        <f t="shared" ref="J3:J9" si="0">IF(SUM(C3:I3)=0,"",SUM(C3:I3))</f>
        <v/>
      </c>
      <c r="K3" s="15"/>
      <c r="L3" s="46" t="str">
        <f t="shared" ref="L3:L9" si="1">IF(J3="","",J3/K3)</f>
        <v/>
      </c>
      <c r="M3" s="32"/>
      <c r="N3" s="50" t="str">
        <f t="shared" ref="N3:P9" si="2">IF(J3="","",($J3-M3)/M3)</f>
        <v/>
      </c>
      <c r="O3" s="32"/>
      <c r="P3" s="50" t="str">
        <f t="shared" si="2"/>
        <v/>
      </c>
      <c r="Q3" s="23"/>
      <c r="R3" s="16"/>
      <c r="S3" s="69" t="str">
        <f t="shared" ref="S3:S4" si="3">IF(SUM(Q3:R3)=0,"",SUM(Q3:R3))</f>
        <v/>
      </c>
      <c r="T3" s="27"/>
    </row>
    <row r="4" spans="1:20" x14ac:dyDescent="0.25">
      <c r="A4" s="10" t="s">
        <v>1</v>
      </c>
      <c r="B4" s="12"/>
      <c r="C4" s="36"/>
      <c r="D4" s="37"/>
      <c r="E4" s="37"/>
      <c r="F4" s="37"/>
      <c r="G4" s="37"/>
      <c r="H4" s="37"/>
      <c r="I4" s="38"/>
      <c r="J4" s="39" t="str">
        <f t="shared" si="0"/>
        <v/>
      </c>
      <c r="K4" s="4"/>
      <c r="L4" s="47" t="str">
        <f t="shared" si="1"/>
        <v/>
      </c>
      <c r="M4" s="36"/>
      <c r="N4" s="51" t="str">
        <f t="shared" si="2"/>
        <v/>
      </c>
      <c r="O4" s="36"/>
      <c r="P4" s="51" t="str">
        <f t="shared" si="2"/>
        <v/>
      </c>
      <c r="Q4" s="24"/>
      <c r="R4" s="17"/>
      <c r="S4" s="70" t="str">
        <f t="shared" si="3"/>
        <v/>
      </c>
      <c r="T4" s="28"/>
    </row>
    <row r="5" spans="1:20" x14ac:dyDescent="0.25">
      <c r="A5" s="10" t="s">
        <v>2</v>
      </c>
      <c r="B5" s="12"/>
      <c r="C5" s="36"/>
      <c r="D5" s="37"/>
      <c r="E5" s="37"/>
      <c r="F5" s="37"/>
      <c r="G5" s="37"/>
      <c r="H5" s="37"/>
      <c r="I5" s="38"/>
      <c r="J5" s="39" t="str">
        <f t="shared" si="0"/>
        <v/>
      </c>
      <c r="K5" s="4"/>
      <c r="L5" s="47" t="str">
        <f t="shared" si="1"/>
        <v/>
      </c>
      <c r="M5" s="36"/>
      <c r="N5" s="51" t="str">
        <f t="shared" si="2"/>
        <v/>
      </c>
      <c r="O5" s="36"/>
      <c r="P5" s="51" t="str">
        <f t="shared" si="2"/>
        <v/>
      </c>
      <c r="Q5" s="24"/>
      <c r="R5" s="17"/>
      <c r="S5" s="70" t="str">
        <f>IF(SUM(Q5:R5)=0,"",SUM(Q5:R5))</f>
        <v/>
      </c>
      <c r="T5" s="28"/>
    </row>
    <row r="6" spans="1:20" x14ac:dyDescent="0.25">
      <c r="A6" s="10" t="s">
        <v>4</v>
      </c>
      <c r="B6" s="12"/>
      <c r="C6" s="36"/>
      <c r="D6" s="37"/>
      <c r="E6" s="37"/>
      <c r="F6" s="37"/>
      <c r="G6" s="37"/>
      <c r="H6" s="37"/>
      <c r="I6" s="38"/>
      <c r="J6" s="39" t="str">
        <f t="shared" si="0"/>
        <v/>
      </c>
      <c r="K6" s="4"/>
      <c r="L6" s="47" t="str">
        <f t="shared" si="1"/>
        <v/>
      </c>
      <c r="M6" s="36"/>
      <c r="N6" s="51" t="str">
        <f t="shared" si="2"/>
        <v/>
      </c>
      <c r="O6" s="36"/>
      <c r="P6" s="51" t="str">
        <f t="shared" si="2"/>
        <v/>
      </c>
      <c r="Q6" s="24"/>
      <c r="R6" s="17"/>
      <c r="S6" s="70" t="str">
        <f t="shared" ref="S6:S11" si="4">IF(SUM(Q6:R6)=0,"",SUM(Q6:R6))</f>
        <v/>
      </c>
      <c r="T6" s="28"/>
    </row>
    <row r="7" spans="1:20" x14ac:dyDescent="0.25">
      <c r="A7" s="10" t="s">
        <v>5</v>
      </c>
      <c r="B7" s="12">
        <v>43952</v>
      </c>
      <c r="C7" s="36">
        <v>1400</v>
      </c>
      <c r="D7" s="37">
        <v>200</v>
      </c>
      <c r="E7" s="37">
        <v>90</v>
      </c>
      <c r="F7" s="37">
        <v>400</v>
      </c>
      <c r="G7" s="37">
        <v>60</v>
      </c>
      <c r="H7" s="37">
        <v>120</v>
      </c>
      <c r="I7" s="38">
        <v>100</v>
      </c>
      <c r="J7" s="39">
        <f t="shared" si="0"/>
        <v>2370</v>
      </c>
      <c r="K7" s="4">
        <v>800</v>
      </c>
      <c r="L7" s="47">
        <f t="shared" si="1"/>
        <v>2.9624999999999999</v>
      </c>
      <c r="M7" s="36">
        <v>2200</v>
      </c>
      <c r="N7" s="51">
        <f t="shared" si="2"/>
        <v>7.7272727272727271E-2</v>
      </c>
      <c r="O7" s="36">
        <v>2300</v>
      </c>
      <c r="P7" s="51">
        <f t="shared" si="2"/>
        <v>3.0434782608695653E-2</v>
      </c>
      <c r="Q7" s="24">
        <v>20</v>
      </c>
      <c r="R7" s="17">
        <v>20</v>
      </c>
      <c r="S7" s="70">
        <f t="shared" si="4"/>
        <v>40</v>
      </c>
      <c r="T7" s="28"/>
    </row>
    <row r="8" spans="1:20" x14ac:dyDescent="0.25">
      <c r="A8" s="10" t="s">
        <v>6</v>
      </c>
      <c r="B8" s="12">
        <v>43953</v>
      </c>
      <c r="C8" s="36">
        <v>1500</v>
      </c>
      <c r="D8" s="37">
        <v>250</v>
      </c>
      <c r="E8" s="37">
        <v>300</v>
      </c>
      <c r="F8" s="37">
        <v>150</v>
      </c>
      <c r="G8" s="37">
        <v>150</v>
      </c>
      <c r="H8" s="37">
        <v>180</v>
      </c>
      <c r="I8" s="38">
        <v>150</v>
      </c>
      <c r="J8" s="39">
        <f t="shared" si="0"/>
        <v>2680</v>
      </c>
      <c r="K8" s="4">
        <v>900</v>
      </c>
      <c r="L8" s="47">
        <f t="shared" si="1"/>
        <v>2.9777777777777779</v>
      </c>
      <c r="M8" s="36">
        <v>2800</v>
      </c>
      <c r="N8" s="51">
        <f t="shared" si="2"/>
        <v>-4.2857142857142858E-2</v>
      </c>
      <c r="O8" s="36">
        <v>2700</v>
      </c>
      <c r="P8" s="51">
        <f t="shared" si="2"/>
        <v>-7.4074074074074077E-3</v>
      </c>
      <c r="Q8" s="24">
        <v>20</v>
      </c>
      <c r="R8" s="17">
        <v>20</v>
      </c>
      <c r="S8" s="70">
        <f t="shared" si="4"/>
        <v>40</v>
      </c>
      <c r="T8" s="28"/>
    </row>
    <row r="9" spans="1:20" ht="15.75" thickBot="1" x14ac:dyDescent="0.3">
      <c r="A9" s="18" t="s">
        <v>7</v>
      </c>
      <c r="B9" s="19">
        <v>43954</v>
      </c>
      <c r="C9" s="40">
        <v>2000</v>
      </c>
      <c r="D9" s="41">
        <v>350</v>
      </c>
      <c r="E9" s="41">
        <v>450</v>
      </c>
      <c r="F9" s="41">
        <v>50</v>
      </c>
      <c r="G9" s="41">
        <v>200</v>
      </c>
      <c r="H9" s="41">
        <v>120</v>
      </c>
      <c r="I9" s="42">
        <v>80</v>
      </c>
      <c r="J9" s="43">
        <f t="shared" si="0"/>
        <v>3250</v>
      </c>
      <c r="K9" s="20">
        <v>1100</v>
      </c>
      <c r="L9" s="48">
        <f t="shared" si="1"/>
        <v>2.9545454545454546</v>
      </c>
      <c r="M9" s="40">
        <v>3100</v>
      </c>
      <c r="N9" s="52">
        <f t="shared" si="2"/>
        <v>4.8387096774193547E-2</v>
      </c>
      <c r="O9" s="40">
        <v>3200</v>
      </c>
      <c r="P9" s="52">
        <f t="shared" si="2"/>
        <v>1.5625E-2</v>
      </c>
      <c r="Q9" s="25">
        <v>20</v>
      </c>
      <c r="R9" s="21">
        <v>20</v>
      </c>
      <c r="S9" s="71">
        <f t="shared" si="4"/>
        <v>40</v>
      </c>
      <c r="T9" s="29"/>
    </row>
    <row r="10" spans="1:20" x14ac:dyDescent="0.25">
      <c r="A10" s="8" t="s">
        <v>3</v>
      </c>
      <c r="B10" s="9">
        <v>43955</v>
      </c>
      <c r="C10" s="32"/>
      <c r="D10" s="33"/>
      <c r="E10" s="33"/>
      <c r="F10" s="33"/>
      <c r="G10" s="33"/>
      <c r="H10" s="33"/>
      <c r="I10" s="34"/>
      <c r="J10" s="35" t="str">
        <f>IF(SUM(C10:I10)=0,"",SUM(C10:I10))</f>
        <v/>
      </c>
      <c r="K10" s="15"/>
      <c r="L10" s="46" t="str">
        <f>IF(J10="","",J10/K10)</f>
        <v/>
      </c>
      <c r="M10" s="32"/>
      <c r="N10" s="50" t="str">
        <f>IF(J10="","",($J10-M10)/M10)</f>
        <v/>
      </c>
      <c r="O10" s="32"/>
      <c r="P10" s="50" t="str">
        <f>IF(L10="","",($J10-O10)/O10)</f>
        <v/>
      </c>
      <c r="Q10" s="23"/>
      <c r="R10" s="16"/>
      <c r="S10" s="69" t="str">
        <f t="shared" si="4"/>
        <v/>
      </c>
      <c r="T10" s="27"/>
    </row>
    <row r="11" spans="1:20" x14ac:dyDescent="0.25">
      <c r="A11" s="10" t="s">
        <v>1</v>
      </c>
      <c r="B11" s="12">
        <v>43956</v>
      </c>
      <c r="C11" s="36">
        <v>1200</v>
      </c>
      <c r="D11" s="37">
        <v>150</v>
      </c>
      <c r="E11" s="37">
        <v>30</v>
      </c>
      <c r="F11" s="37">
        <v>300</v>
      </c>
      <c r="G11" s="37">
        <v>50</v>
      </c>
      <c r="H11" s="37">
        <v>50</v>
      </c>
      <c r="I11" s="38">
        <v>100</v>
      </c>
      <c r="J11" s="39">
        <f t="shared" ref="J11:J34" si="5">IF(SUM(C11:I11)=0,"",SUM(C11:I11))</f>
        <v>1880</v>
      </c>
      <c r="K11" s="4">
        <v>650</v>
      </c>
      <c r="L11" s="47">
        <f t="shared" ref="L11:L34" si="6">IF(J11="","",J11/K11)</f>
        <v>2.8923076923076922</v>
      </c>
      <c r="M11" s="36">
        <v>1900</v>
      </c>
      <c r="N11" s="51">
        <f t="shared" ref="N11:P26" si="7">IF(J11="","",($J11-M11)/M11)</f>
        <v>-1.0526315789473684E-2</v>
      </c>
      <c r="O11" s="36">
        <v>1800</v>
      </c>
      <c r="P11" s="51">
        <f t="shared" si="7"/>
        <v>4.4444444444444446E-2</v>
      </c>
      <c r="Q11" s="24">
        <v>15</v>
      </c>
      <c r="R11" s="17">
        <v>15</v>
      </c>
      <c r="S11" s="70">
        <f t="shared" si="4"/>
        <v>30</v>
      </c>
      <c r="T11" s="28"/>
    </row>
    <row r="12" spans="1:20" x14ac:dyDescent="0.25">
      <c r="A12" s="10" t="s">
        <v>2</v>
      </c>
      <c r="B12" s="12">
        <v>43957</v>
      </c>
      <c r="C12" s="36">
        <v>1000</v>
      </c>
      <c r="D12" s="37">
        <v>100</v>
      </c>
      <c r="E12" s="37">
        <v>100</v>
      </c>
      <c r="F12" s="37">
        <v>250</v>
      </c>
      <c r="G12" s="37">
        <v>50</v>
      </c>
      <c r="H12" s="37">
        <v>100</v>
      </c>
      <c r="I12" s="38">
        <v>100</v>
      </c>
      <c r="J12" s="39">
        <f t="shared" si="5"/>
        <v>1700</v>
      </c>
      <c r="K12" s="4">
        <v>600</v>
      </c>
      <c r="L12" s="47">
        <f t="shared" si="6"/>
        <v>2.8333333333333335</v>
      </c>
      <c r="M12" s="36">
        <v>1800</v>
      </c>
      <c r="N12" s="51">
        <f t="shared" si="7"/>
        <v>-5.5555555555555552E-2</v>
      </c>
      <c r="O12" s="36">
        <v>1600</v>
      </c>
      <c r="P12" s="51">
        <f t="shared" si="7"/>
        <v>6.25E-2</v>
      </c>
      <c r="Q12" s="24">
        <v>15</v>
      </c>
      <c r="R12" s="17">
        <v>15</v>
      </c>
      <c r="S12" s="70">
        <f>IF(SUM(Q12:R12)=0,"",SUM(Q12:R12))</f>
        <v>30</v>
      </c>
      <c r="T12" s="28"/>
    </row>
    <row r="13" spans="1:20" x14ac:dyDescent="0.25">
      <c r="A13" s="10" t="s">
        <v>4</v>
      </c>
      <c r="B13" s="12">
        <v>43958</v>
      </c>
      <c r="C13" s="36">
        <v>1200</v>
      </c>
      <c r="D13" s="37">
        <v>150</v>
      </c>
      <c r="E13" s="37">
        <v>130</v>
      </c>
      <c r="F13" s="37">
        <v>300</v>
      </c>
      <c r="G13" s="37">
        <v>40</v>
      </c>
      <c r="H13" s="37">
        <v>80</v>
      </c>
      <c r="I13" s="38">
        <v>100</v>
      </c>
      <c r="J13" s="39">
        <f t="shared" si="5"/>
        <v>2000</v>
      </c>
      <c r="K13" s="4">
        <v>700</v>
      </c>
      <c r="L13" s="47">
        <f t="shared" si="6"/>
        <v>2.8571428571428572</v>
      </c>
      <c r="M13" s="36">
        <v>1900</v>
      </c>
      <c r="N13" s="51">
        <f t="shared" si="7"/>
        <v>5.2631578947368418E-2</v>
      </c>
      <c r="O13" s="36">
        <v>2100</v>
      </c>
      <c r="P13" s="51">
        <f t="shared" si="7"/>
        <v>-4.7619047619047616E-2</v>
      </c>
      <c r="Q13" s="24">
        <v>15</v>
      </c>
      <c r="R13" s="17">
        <v>20</v>
      </c>
      <c r="S13" s="70">
        <f t="shared" ref="S13:S34" si="8">IF(SUM(Q13:R13)=0,"",SUM(Q13:R13))</f>
        <v>35</v>
      </c>
      <c r="T13" s="28"/>
    </row>
    <row r="14" spans="1:20" x14ac:dyDescent="0.25">
      <c r="A14" s="10" t="s">
        <v>5</v>
      </c>
      <c r="B14" s="12">
        <v>43959</v>
      </c>
      <c r="C14" s="36">
        <v>1400</v>
      </c>
      <c r="D14" s="37">
        <v>200</v>
      </c>
      <c r="E14" s="37">
        <v>90</v>
      </c>
      <c r="F14" s="37">
        <v>400</v>
      </c>
      <c r="G14" s="37">
        <v>60</v>
      </c>
      <c r="H14" s="37">
        <v>120</v>
      </c>
      <c r="I14" s="38">
        <v>100</v>
      </c>
      <c r="J14" s="39">
        <f t="shared" si="5"/>
        <v>2370</v>
      </c>
      <c r="K14" s="4">
        <v>800</v>
      </c>
      <c r="L14" s="47">
        <f t="shared" si="6"/>
        <v>2.9624999999999999</v>
      </c>
      <c r="M14" s="36">
        <v>2200</v>
      </c>
      <c r="N14" s="51">
        <f t="shared" si="7"/>
        <v>7.7272727272727271E-2</v>
      </c>
      <c r="O14" s="36">
        <v>2300</v>
      </c>
      <c r="P14" s="51">
        <f t="shared" si="7"/>
        <v>3.0434782608695653E-2</v>
      </c>
      <c r="Q14" s="24">
        <v>20</v>
      </c>
      <c r="R14" s="17">
        <v>20</v>
      </c>
      <c r="S14" s="70">
        <f t="shared" si="8"/>
        <v>40</v>
      </c>
      <c r="T14" s="28"/>
    </row>
    <row r="15" spans="1:20" x14ac:dyDescent="0.25">
      <c r="A15" s="10" t="s">
        <v>6</v>
      </c>
      <c r="B15" s="12">
        <v>43960</v>
      </c>
      <c r="C15" s="36">
        <v>1500</v>
      </c>
      <c r="D15" s="37">
        <v>250</v>
      </c>
      <c r="E15" s="37">
        <v>300</v>
      </c>
      <c r="F15" s="37">
        <v>150</v>
      </c>
      <c r="G15" s="37">
        <v>150</v>
      </c>
      <c r="H15" s="37">
        <v>180</v>
      </c>
      <c r="I15" s="38">
        <v>150</v>
      </c>
      <c r="J15" s="39">
        <f t="shared" si="5"/>
        <v>2680</v>
      </c>
      <c r="K15" s="4">
        <v>900</v>
      </c>
      <c r="L15" s="47">
        <f t="shared" si="6"/>
        <v>2.9777777777777779</v>
      </c>
      <c r="M15" s="36">
        <v>2800</v>
      </c>
      <c r="N15" s="51">
        <f t="shared" si="7"/>
        <v>-4.2857142857142858E-2</v>
      </c>
      <c r="O15" s="36">
        <v>2700</v>
      </c>
      <c r="P15" s="51">
        <f t="shared" si="7"/>
        <v>-7.4074074074074077E-3</v>
      </c>
      <c r="Q15" s="24">
        <v>20</v>
      </c>
      <c r="R15" s="17">
        <v>20</v>
      </c>
      <c r="S15" s="70">
        <f t="shared" si="8"/>
        <v>40</v>
      </c>
      <c r="T15" s="28"/>
    </row>
    <row r="16" spans="1:20" ht="15.75" thickBot="1" x14ac:dyDescent="0.3">
      <c r="A16" s="18" t="s">
        <v>7</v>
      </c>
      <c r="B16" s="19">
        <v>43961</v>
      </c>
      <c r="C16" s="40">
        <v>2000</v>
      </c>
      <c r="D16" s="41">
        <v>350</v>
      </c>
      <c r="E16" s="41">
        <v>450</v>
      </c>
      <c r="F16" s="41">
        <v>50</v>
      </c>
      <c r="G16" s="41">
        <v>200</v>
      </c>
      <c r="H16" s="41">
        <v>120</v>
      </c>
      <c r="I16" s="42">
        <v>80</v>
      </c>
      <c r="J16" s="43">
        <f t="shared" si="5"/>
        <v>3250</v>
      </c>
      <c r="K16" s="20">
        <v>1100</v>
      </c>
      <c r="L16" s="48">
        <f t="shared" si="6"/>
        <v>2.9545454545454546</v>
      </c>
      <c r="M16" s="40">
        <v>3100</v>
      </c>
      <c r="N16" s="52">
        <f t="shared" si="7"/>
        <v>4.8387096774193547E-2</v>
      </c>
      <c r="O16" s="40">
        <v>3200</v>
      </c>
      <c r="P16" s="52">
        <f t="shared" si="7"/>
        <v>1.5625E-2</v>
      </c>
      <c r="Q16" s="25">
        <v>20</v>
      </c>
      <c r="R16" s="21">
        <v>20</v>
      </c>
      <c r="S16" s="71">
        <f t="shared" si="8"/>
        <v>40</v>
      </c>
      <c r="T16" s="29"/>
    </row>
    <row r="17" spans="1:20" x14ac:dyDescent="0.25">
      <c r="A17" s="8" t="s">
        <v>3</v>
      </c>
      <c r="B17" s="9">
        <v>43962</v>
      </c>
      <c r="C17" s="32"/>
      <c r="D17" s="33"/>
      <c r="E17" s="33"/>
      <c r="F17" s="33"/>
      <c r="G17" s="33"/>
      <c r="H17" s="33"/>
      <c r="I17" s="34"/>
      <c r="J17" s="35" t="str">
        <f t="shared" si="5"/>
        <v/>
      </c>
      <c r="K17" s="15"/>
      <c r="L17" s="46" t="str">
        <f t="shared" si="6"/>
        <v/>
      </c>
      <c r="M17" s="32"/>
      <c r="N17" s="50" t="str">
        <f t="shared" si="7"/>
        <v/>
      </c>
      <c r="O17" s="32"/>
      <c r="P17" s="50" t="str">
        <f t="shared" si="7"/>
        <v/>
      </c>
      <c r="Q17" s="23"/>
      <c r="R17" s="16"/>
      <c r="S17" s="69" t="str">
        <f t="shared" si="8"/>
        <v/>
      </c>
      <c r="T17" s="27"/>
    </row>
    <row r="18" spans="1:20" x14ac:dyDescent="0.25">
      <c r="A18" s="10" t="s">
        <v>1</v>
      </c>
      <c r="B18" s="12">
        <v>43963</v>
      </c>
      <c r="C18" s="36">
        <v>1200</v>
      </c>
      <c r="D18" s="37">
        <v>150</v>
      </c>
      <c r="E18" s="37">
        <v>30</v>
      </c>
      <c r="F18" s="37">
        <v>300</v>
      </c>
      <c r="G18" s="37">
        <v>50</v>
      </c>
      <c r="H18" s="37">
        <v>50</v>
      </c>
      <c r="I18" s="38">
        <v>100</v>
      </c>
      <c r="J18" s="39">
        <f t="shared" si="5"/>
        <v>1880</v>
      </c>
      <c r="K18" s="4">
        <v>650</v>
      </c>
      <c r="L18" s="47">
        <f t="shared" si="6"/>
        <v>2.8923076923076922</v>
      </c>
      <c r="M18" s="36">
        <v>1900</v>
      </c>
      <c r="N18" s="51">
        <f t="shared" si="7"/>
        <v>-1.0526315789473684E-2</v>
      </c>
      <c r="O18" s="36">
        <v>1800</v>
      </c>
      <c r="P18" s="51">
        <f t="shared" si="7"/>
        <v>4.4444444444444446E-2</v>
      </c>
      <c r="Q18" s="24">
        <v>15</v>
      </c>
      <c r="R18" s="17">
        <v>15</v>
      </c>
      <c r="S18" s="70">
        <f t="shared" si="8"/>
        <v>30</v>
      </c>
      <c r="T18" s="28"/>
    </row>
    <row r="19" spans="1:20" x14ac:dyDescent="0.25">
      <c r="A19" s="10" t="s">
        <v>2</v>
      </c>
      <c r="B19" s="12">
        <v>43964</v>
      </c>
      <c r="C19" s="36">
        <v>1000</v>
      </c>
      <c r="D19" s="37">
        <v>100</v>
      </c>
      <c r="E19" s="37">
        <v>100</v>
      </c>
      <c r="F19" s="37">
        <v>250</v>
      </c>
      <c r="G19" s="37">
        <v>50</v>
      </c>
      <c r="H19" s="37">
        <v>100</v>
      </c>
      <c r="I19" s="38">
        <v>100</v>
      </c>
      <c r="J19" s="39">
        <f t="shared" si="5"/>
        <v>1700</v>
      </c>
      <c r="K19" s="4">
        <v>600</v>
      </c>
      <c r="L19" s="47">
        <f t="shared" si="6"/>
        <v>2.8333333333333335</v>
      </c>
      <c r="M19" s="36">
        <v>1800</v>
      </c>
      <c r="N19" s="51">
        <f t="shared" si="7"/>
        <v>-5.5555555555555552E-2</v>
      </c>
      <c r="O19" s="36">
        <v>1600</v>
      </c>
      <c r="P19" s="51">
        <f t="shared" si="7"/>
        <v>6.25E-2</v>
      </c>
      <c r="Q19" s="24">
        <v>15</v>
      </c>
      <c r="R19" s="17">
        <v>15</v>
      </c>
      <c r="S19" s="70">
        <f t="shared" si="8"/>
        <v>30</v>
      </c>
      <c r="T19" s="28"/>
    </row>
    <row r="20" spans="1:20" x14ac:dyDescent="0.25">
      <c r="A20" s="10" t="s">
        <v>4</v>
      </c>
      <c r="B20" s="12">
        <v>43965</v>
      </c>
      <c r="C20" s="36">
        <v>1200</v>
      </c>
      <c r="D20" s="37">
        <v>150</v>
      </c>
      <c r="E20" s="37">
        <v>130</v>
      </c>
      <c r="F20" s="37">
        <v>300</v>
      </c>
      <c r="G20" s="37">
        <v>40</v>
      </c>
      <c r="H20" s="37">
        <v>80</v>
      </c>
      <c r="I20" s="38">
        <v>100</v>
      </c>
      <c r="J20" s="39">
        <f t="shared" si="5"/>
        <v>2000</v>
      </c>
      <c r="K20" s="4">
        <v>700</v>
      </c>
      <c r="L20" s="47">
        <f t="shared" si="6"/>
        <v>2.8571428571428572</v>
      </c>
      <c r="M20" s="36">
        <v>1900</v>
      </c>
      <c r="N20" s="51">
        <f t="shared" si="7"/>
        <v>5.2631578947368418E-2</v>
      </c>
      <c r="O20" s="36">
        <v>2100</v>
      </c>
      <c r="P20" s="51">
        <f t="shared" si="7"/>
        <v>-4.7619047619047616E-2</v>
      </c>
      <c r="Q20" s="24">
        <v>15</v>
      </c>
      <c r="R20" s="17">
        <v>20</v>
      </c>
      <c r="S20" s="70">
        <f t="shared" si="8"/>
        <v>35</v>
      </c>
      <c r="T20" s="28"/>
    </row>
    <row r="21" spans="1:20" x14ac:dyDescent="0.25">
      <c r="A21" s="10" t="s">
        <v>5</v>
      </c>
      <c r="B21" s="12">
        <v>43966</v>
      </c>
      <c r="C21" s="36">
        <v>1400</v>
      </c>
      <c r="D21" s="37">
        <v>200</v>
      </c>
      <c r="E21" s="37">
        <v>90</v>
      </c>
      <c r="F21" s="37">
        <v>400</v>
      </c>
      <c r="G21" s="37">
        <v>60</v>
      </c>
      <c r="H21" s="37">
        <v>120</v>
      </c>
      <c r="I21" s="38">
        <v>100</v>
      </c>
      <c r="J21" s="39">
        <f t="shared" si="5"/>
        <v>2370</v>
      </c>
      <c r="K21" s="4">
        <v>800</v>
      </c>
      <c r="L21" s="47">
        <f t="shared" si="6"/>
        <v>2.9624999999999999</v>
      </c>
      <c r="M21" s="36">
        <v>2200</v>
      </c>
      <c r="N21" s="51">
        <f t="shared" si="7"/>
        <v>7.7272727272727271E-2</v>
      </c>
      <c r="O21" s="36">
        <v>2300</v>
      </c>
      <c r="P21" s="51">
        <f t="shared" si="7"/>
        <v>3.0434782608695653E-2</v>
      </c>
      <c r="Q21" s="24">
        <v>20</v>
      </c>
      <c r="R21" s="17">
        <v>20</v>
      </c>
      <c r="S21" s="70">
        <f t="shared" si="8"/>
        <v>40</v>
      </c>
      <c r="T21" s="28"/>
    </row>
    <row r="22" spans="1:20" x14ac:dyDescent="0.25">
      <c r="A22" s="10" t="s">
        <v>6</v>
      </c>
      <c r="B22" s="12">
        <v>43967</v>
      </c>
      <c r="C22" s="36">
        <v>1500</v>
      </c>
      <c r="D22" s="37">
        <v>250</v>
      </c>
      <c r="E22" s="37">
        <v>300</v>
      </c>
      <c r="F22" s="37">
        <v>150</v>
      </c>
      <c r="G22" s="37">
        <v>150</v>
      </c>
      <c r="H22" s="37">
        <v>180</v>
      </c>
      <c r="I22" s="38">
        <v>150</v>
      </c>
      <c r="J22" s="39">
        <f t="shared" si="5"/>
        <v>2680</v>
      </c>
      <c r="K22" s="4">
        <v>900</v>
      </c>
      <c r="L22" s="47">
        <f t="shared" si="6"/>
        <v>2.9777777777777779</v>
      </c>
      <c r="M22" s="36">
        <v>2800</v>
      </c>
      <c r="N22" s="51">
        <f t="shared" si="7"/>
        <v>-4.2857142857142858E-2</v>
      </c>
      <c r="O22" s="36">
        <v>2700</v>
      </c>
      <c r="P22" s="51">
        <f t="shared" si="7"/>
        <v>-7.4074074074074077E-3</v>
      </c>
      <c r="Q22" s="24">
        <v>20</v>
      </c>
      <c r="R22" s="17">
        <v>20</v>
      </c>
      <c r="S22" s="70">
        <f t="shared" si="8"/>
        <v>40</v>
      </c>
      <c r="T22" s="28"/>
    </row>
    <row r="23" spans="1:20" ht="15.75" thickBot="1" x14ac:dyDescent="0.3">
      <c r="A23" s="18" t="s">
        <v>7</v>
      </c>
      <c r="B23" s="19">
        <v>43968</v>
      </c>
      <c r="C23" s="40">
        <v>2000</v>
      </c>
      <c r="D23" s="41">
        <v>350</v>
      </c>
      <c r="E23" s="41">
        <v>450</v>
      </c>
      <c r="F23" s="41">
        <v>50</v>
      </c>
      <c r="G23" s="41">
        <v>200</v>
      </c>
      <c r="H23" s="41">
        <v>120</v>
      </c>
      <c r="I23" s="42">
        <v>80</v>
      </c>
      <c r="J23" s="43">
        <f t="shared" si="5"/>
        <v>3250</v>
      </c>
      <c r="K23" s="20">
        <v>1100</v>
      </c>
      <c r="L23" s="48">
        <f t="shared" si="6"/>
        <v>2.9545454545454546</v>
      </c>
      <c r="M23" s="40">
        <v>3100</v>
      </c>
      <c r="N23" s="52">
        <f t="shared" si="7"/>
        <v>4.8387096774193547E-2</v>
      </c>
      <c r="O23" s="40">
        <v>3200</v>
      </c>
      <c r="P23" s="52">
        <f t="shared" si="7"/>
        <v>1.5625E-2</v>
      </c>
      <c r="Q23" s="25">
        <v>20</v>
      </c>
      <c r="R23" s="21">
        <v>20</v>
      </c>
      <c r="S23" s="71">
        <f t="shared" si="8"/>
        <v>40</v>
      </c>
      <c r="T23" s="29"/>
    </row>
    <row r="24" spans="1:20" x14ac:dyDescent="0.25">
      <c r="A24" s="8" t="s">
        <v>3</v>
      </c>
      <c r="B24" s="9">
        <v>43969</v>
      </c>
      <c r="C24" s="32"/>
      <c r="D24" s="33"/>
      <c r="E24" s="33"/>
      <c r="F24" s="33"/>
      <c r="G24" s="33"/>
      <c r="H24" s="33"/>
      <c r="I24" s="34"/>
      <c r="J24" s="35" t="str">
        <f t="shared" si="5"/>
        <v/>
      </c>
      <c r="K24" s="15"/>
      <c r="L24" s="46" t="str">
        <f t="shared" si="6"/>
        <v/>
      </c>
      <c r="M24" s="32"/>
      <c r="N24" s="50" t="str">
        <f t="shared" si="7"/>
        <v/>
      </c>
      <c r="O24" s="32"/>
      <c r="P24" s="50" t="str">
        <f t="shared" si="7"/>
        <v/>
      </c>
      <c r="Q24" s="23"/>
      <c r="R24" s="16"/>
      <c r="S24" s="69" t="str">
        <f t="shared" si="8"/>
        <v/>
      </c>
      <c r="T24" s="27"/>
    </row>
    <row r="25" spans="1:20" x14ac:dyDescent="0.25">
      <c r="A25" s="10" t="s">
        <v>1</v>
      </c>
      <c r="B25" s="12">
        <v>43970</v>
      </c>
      <c r="C25" s="36">
        <v>1200</v>
      </c>
      <c r="D25" s="37">
        <v>150</v>
      </c>
      <c r="E25" s="37">
        <v>30</v>
      </c>
      <c r="F25" s="37">
        <v>300</v>
      </c>
      <c r="G25" s="37">
        <v>50</v>
      </c>
      <c r="H25" s="37">
        <v>50</v>
      </c>
      <c r="I25" s="38">
        <v>100</v>
      </c>
      <c r="J25" s="39">
        <f t="shared" si="5"/>
        <v>1880</v>
      </c>
      <c r="K25" s="4">
        <v>650</v>
      </c>
      <c r="L25" s="47">
        <f t="shared" si="6"/>
        <v>2.8923076923076922</v>
      </c>
      <c r="M25" s="36">
        <v>1900</v>
      </c>
      <c r="N25" s="51">
        <f t="shared" si="7"/>
        <v>-1.0526315789473684E-2</v>
      </c>
      <c r="O25" s="36">
        <v>1800</v>
      </c>
      <c r="P25" s="51">
        <f t="shared" si="7"/>
        <v>4.4444444444444446E-2</v>
      </c>
      <c r="Q25" s="24">
        <v>15</v>
      </c>
      <c r="R25" s="17">
        <v>15</v>
      </c>
      <c r="S25" s="70">
        <f t="shared" si="8"/>
        <v>30</v>
      </c>
      <c r="T25" s="28"/>
    </row>
    <row r="26" spans="1:20" x14ac:dyDescent="0.25">
      <c r="A26" s="10" t="s">
        <v>2</v>
      </c>
      <c r="B26" s="12">
        <v>43971</v>
      </c>
      <c r="C26" s="36">
        <v>1000</v>
      </c>
      <c r="D26" s="37">
        <v>100</v>
      </c>
      <c r="E26" s="37">
        <v>100</v>
      </c>
      <c r="F26" s="37">
        <v>250</v>
      </c>
      <c r="G26" s="37">
        <v>50</v>
      </c>
      <c r="H26" s="37">
        <v>100</v>
      </c>
      <c r="I26" s="38">
        <v>100</v>
      </c>
      <c r="J26" s="39">
        <f t="shared" si="5"/>
        <v>1700</v>
      </c>
      <c r="K26" s="4">
        <v>600</v>
      </c>
      <c r="L26" s="47">
        <f t="shared" si="6"/>
        <v>2.8333333333333335</v>
      </c>
      <c r="M26" s="36">
        <v>1800</v>
      </c>
      <c r="N26" s="51">
        <f t="shared" si="7"/>
        <v>-5.5555555555555552E-2</v>
      </c>
      <c r="O26" s="36">
        <v>1600</v>
      </c>
      <c r="P26" s="51">
        <f t="shared" si="7"/>
        <v>6.25E-2</v>
      </c>
      <c r="Q26" s="24">
        <v>15</v>
      </c>
      <c r="R26" s="17">
        <v>15</v>
      </c>
      <c r="S26" s="70">
        <f t="shared" si="8"/>
        <v>30</v>
      </c>
      <c r="T26" s="28"/>
    </row>
    <row r="27" spans="1:20" x14ac:dyDescent="0.25">
      <c r="A27" s="10" t="s">
        <v>4</v>
      </c>
      <c r="B27" s="12">
        <v>43972</v>
      </c>
      <c r="C27" s="36">
        <v>1200</v>
      </c>
      <c r="D27" s="37">
        <v>150</v>
      </c>
      <c r="E27" s="37">
        <v>130</v>
      </c>
      <c r="F27" s="37">
        <v>300</v>
      </c>
      <c r="G27" s="37">
        <v>40</v>
      </c>
      <c r="H27" s="37">
        <v>80</v>
      </c>
      <c r="I27" s="38">
        <v>100</v>
      </c>
      <c r="J27" s="39">
        <f t="shared" si="5"/>
        <v>2000</v>
      </c>
      <c r="K27" s="4">
        <v>700</v>
      </c>
      <c r="L27" s="47">
        <f t="shared" si="6"/>
        <v>2.8571428571428572</v>
      </c>
      <c r="M27" s="36">
        <v>1900</v>
      </c>
      <c r="N27" s="51">
        <f t="shared" ref="N27:P37" si="9">IF(J27="","",($J27-M27)/M27)</f>
        <v>5.2631578947368418E-2</v>
      </c>
      <c r="O27" s="36">
        <v>2100</v>
      </c>
      <c r="P27" s="51">
        <f t="shared" si="9"/>
        <v>-4.7619047619047616E-2</v>
      </c>
      <c r="Q27" s="24">
        <v>15</v>
      </c>
      <c r="R27" s="17">
        <v>20</v>
      </c>
      <c r="S27" s="70">
        <f t="shared" si="8"/>
        <v>35</v>
      </c>
      <c r="T27" s="28"/>
    </row>
    <row r="28" spans="1:20" x14ac:dyDescent="0.25">
      <c r="A28" s="10" t="s">
        <v>5</v>
      </c>
      <c r="B28" s="12">
        <v>43973</v>
      </c>
      <c r="C28" s="36">
        <v>1400</v>
      </c>
      <c r="D28" s="37">
        <v>200</v>
      </c>
      <c r="E28" s="37">
        <v>90</v>
      </c>
      <c r="F28" s="37">
        <v>400</v>
      </c>
      <c r="G28" s="37">
        <v>60</v>
      </c>
      <c r="H28" s="37">
        <v>120</v>
      </c>
      <c r="I28" s="38">
        <v>100</v>
      </c>
      <c r="J28" s="39">
        <f t="shared" si="5"/>
        <v>2370</v>
      </c>
      <c r="K28" s="4">
        <v>800</v>
      </c>
      <c r="L28" s="47">
        <f t="shared" si="6"/>
        <v>2.9624999999999999</v>
      </c>
      <c r="M28" s="36">
        <v>2200</v>
      </c>
      <c r="N28" s="51">
        <f t="shared" si="9"/>
        <v>7.7272727272727271E-2</v>
      </c>
      <c r="O28" s="36">
        <v>2300</v>
      </c>
      <c r="P28" s="51">
        <f t="shared" si="9"/>
        <v>3.0434782608695653E-2</v>
      </c>
      <c r="Q28" s="24">
        <v>20</v>
      </c>
      <c r="R28" s="17">
        <v>20</v>
      </c>
      <c r="S28" s="70">
        <f t="shared" si="8"/>
        <v>40</v>
      </c>
      <c r="T28" s="28"/>
    </row>
    <row r="29" spans="1:20" x14ac:dyDescent="0.25">
      <c r="A29" s="10" t="s">
        <v>6</v>
      </c>
      <c r="B29" s="12">
        <v>43974</v>
      </c>
      <c r="C29" s="36">
        <v>1500</v>
      </c>
      <c r="D29" s="37">
        <v>250</v>
      </c>
      <c r="E29" s="37">
        <v>300</v>
      </c>
      <c r="F29" s="37">
        <v>150</v>
      </c>
      <c r="G29" s="37">
        <v>150</v>
      </c>
      <c r="H29" s="37">
        <v>180</v>
      </c>
      <c r="I29" s="38">
        <v>150</v>
      </c>
      <c r="J29" s="39">
        <f t="shared" si="5"/>
        <v>2680</v>
      </c>
      <c r="K29" s="4">
        <v>900</v>
      </c>
      <c r="L29" s="47">
        <f t="shared" si="6"/>
        <v>2.9777777777777779</v>
      </c>
      <c r="M29" s="36">
        <v>2800</v>
      </c>
      <c r="N29" s="51">
        <f t="shared" si="9"/>
        <v>-4.2857142857142858E-2</v>
      </c>
      <c r="O29" s="36">
        <v>2700</v>
      </c>
      <c r="P29" s="51">
        <f t="shared" si="9"/>
        <v>-7.4074074074074077E-3</v>
      </c>
      <c r="Q29" s="24">
        <v>20</v>
      </c>
      <c r="R29" s="17">
        <v>20</v>
      </c>
      <c r="S29" s="70">
        <f t="shared" si="8"/>
        <v>40</v>
      </c>
      <c r="T29" s="28"/>
    </row>
    <row r="30" spans="1:20" ht="15.75" thickBot="1" x14ac:dyDescent="0.3">
      <c r="A30" s="18" t="s">
        <v>7</v>
      </c>
      <c r="B30" s="19">
        <v>43975</v>
      </c>
      <c r="C30" s="40">
        <v>2000</v>
      </c>
      <c r="D30" s="41">
        <v>350</v>
      </c>
      <c r="E30" s="41">
        <v>450</v>
      </c>
      <c r="F30" s="41">
        <v>50</v>
      </c>
      <c r="G30" s="41">
        <v>200</v>
      </c>
      <c r="H30" s="41">
        <v>120</v>
      </c>
      <c r="I30" s="42">
        <v>80</v>
      </c>
      <c r="J30" s="43">
        <f t="shared" si="5"/>
        <v>3250</v>
      </c>
      <c r="K30" s="20">
        <v>1100</v>
      </c>
      <c r="L30" s="48">
        <f t="shared" si="6"/>
        <v>2.9545454545454546</v>
      </c>
      <c r="M30" s="40">
        <v>3100</v>
      </c>
      <c r="N30" s="52">
        <f t="shared" si="9"/>
        <v>4.8387096774193547E-2</v>
      </c>
      <c r="O30" s="40">
        <v>3200</v>
      </c>
      <c r="P30" s="52">
        <f t="shared" si="9"/>
        <v>1.5625E-2</v>
      </c>
      <c r="Q30" s="25">
        <v>20</v>
      </c>
      <c r="R30" s="21">
        <v>20</v>
      </c>
      <c r="S30" s="71">
        <f t="shared" si="8"/>
        <v>40</v>
      </c>
      <c r="T30" s="29"/>
    </row>
    <row r="31" spans="1:20" x14ac:dyDescent="0.25">
      <c r="A31" s="8" t="s">
        <v>3</v>
      </c>
      <c r="B31" s="9">
        <v>43976</v>
      </c>
      <c r="C31" s="32"/>
      <c r="D31" s="33"/>
      <c r="E31" s="33"/>
      <c r="F31" s="33"/>
      <c r="G31" s="33"/>
      <c r="H31" s="33"/>
      <c r="I31" s="34"/>
      <c r="J31" s="35" t="str">
        <f t="shared" si="5"/>
        <v/>
      </c>
      <c r="K31" s="15"/>
      <c r="L31" s="46" t="str">
        <f t="shared" si="6"/>
        <v/>
      </c>
      <c r="M31" s="32"/>
      <c r="N31" s="50" t="str">
        <f t="shared" si="9"/>
        <v/>
      </c>
      <c r="O31" s="32"/>
      <c r="P31" s="50" t="str">
        <f t="shared" si="9"/>
        <v/>
      </c>
      <c r="Q31" s="23"/>
      <c r="R31" s="16"/>
      <c r="S31" s="69" t="str">
        <f t="shared" si="8"/>
        <v/>
      </c>
      <c r="T31" s="27"/>
    </row>
    <row r="32" spans="1:20" x14ac:dyDescent="0.25">
      <c r="A32" s="10" t="s">
        <v>1</v>
      </c>
      <c r="B32" s="12">
        <v>43977</v>
      </c>
      <c r="C32" s="36">
        <v>1200</v>
      </c>
      <c r="D32" s="37">
        <v>150</v>
      </c>
      <c r="E32" s="37">
        <v>30</v>
      </c>
      <c r="F32" s="37">
        <v>300</v>
      </c>
      <c r="G32" s="37">
        <v>50</v>
      </c>
      <c r="H32" s="37">
        <v>50</v>
      </c>
      <c r="I32" s="38">
        <v>100</v>
      </c>
      <c r="J32" s="39">
        <f t="shared" si="5"/>
        <v>1880</v>
      </c>
      <c r="K32" s="4">
        <v>650</v>
      </c>
      <c r="L32" s="47">
        <f t="shared" si="6"/>
        <v>2.8923076923076922</v>
      </c>
      <c r="M32" s="36">
        <v>1900</v>
      </c>
      <c r="N32" s="51">
        <f t="shared" si="9"/>
        <v>-1.0526315789473684E-2</v>
      </c>
      <c r="O32" s="36">
        <v>1800</v>
      </c>
      <c r="P32" s="51">
        <f t="shared" si="9"/>
        <v>4.4444444444444446E-2</v>
      </c>
      <c r="Q32" s="24">
        <v>15</v>
      </c>
      <c r="R32" s="17">
        <v>15</v>
      </c>
      <c r="S32" s="70">
        <f t="shared" si="8"/>
        <v>30</v>
      </c>
      <c r="T32" s="28"/>
    </row>
    <row r="33" spans="1:20" x14ac:dyDescent="0.25">
      <c r="A33" s="10" t="s">
        <v>2</v>
      </c>
      <c r="B33" s="12">
        <v>43978</v>
      </c>
      <c r="C33" s="36">
        <v>1000</v>
      </c>
      <c r="D33" s="37">
        <v>100</v>
      </c>
      <c r="E33" s="37">
        <v>100</v>
      </c>
      <c r="F33" s="37">
        <v>250</v>
      </c>
      <c r="G33" s="37">
        <v>50</v>
      </c>
      <c r="H33" s="37">
        <v>100</v>
      </c>
      <c r="I33" s="38">
        <v>100</v>
      </c>
      <c r="J33" s="39">
        <f t="shared" si="5"/>
        <v>1700</v>
      </c>
      <c r="K33" s="4">
        <v>600</v>
      </c>
      <c r="L33" s="47">
        <f t="shared" si="6"/>
        <v>2.8333333333333335</v>
      </c>
      <c r="M33" s="36">
        <v>1800</v>
      </c>
      <c r="N33" s="51">
        <f t="shared" si="9"/>
        <v>-5.5555555555555552E-2</v>
      </c>
      <c r="O33" s="36">
        <v>1600</v>
      </c>
      <c r="P33" s="51">
        <f t="shared" si="9"/>
        <v>6.25E-2</v>
      </c>
      <c r="Q33" s="24">
        <v>15</v>
      </c>
      <c r="R33" s="17">
        <v>15</v>
      </c>
      <c r="S33" s="70">
        <f t="shared" si="8"/>
        <v>30</v>
      </c>
      <c r="T33" s="28"/>
    </row>
    <row r="34" spans="1:20" x14ac:dyDescent="0.25">
      <c r="A34" s="10" t="s">
        <v>4</v>
      </c>
      <c r="B34" s="12">
        <v>43979</v>
      </c>
      <c r="C34" s="36">
        <v>1200</v>
      </c>
      <c r="D34" s="37">
        <v>150</v>
      </c>
      <c r="E34" s="37">
        <v>130</v>
      </c>
      <c r="F34" s="37">
        <v>300</v>
      </c>
      <c r="G34" s="37">
        <v>40</v>
      </c>
      <c r="H34" s="37">
        <v>80</v>
      </c>
      <c r="I34" s="38">
        <v>100</v>
      </c>
      <c r="J34" s="39">
        <f t="shared" si="5"/>
        <v>2000</v>
      </c>
      <c r="K34" s="4">
        <v>700</v>
      </c>
      <c r="L34" s="47">
        <f t="shared" si="6"/>
        <v>2.8571428571428572</v>
      </c>
      <c r="M34" s="36">
        <v>1900</v>
      </c>
      <c r="N34" s="51">
        <f t="shared" si="9"/>
        <v>5.2631578947368418E-2</v>
      </c>
      <c r="O34" s="36">
        <v>2100</v>
      </c>
      <c r="P34" s="51">
        <f t="shared" si="9"/>
        <v>-4.7619047619047616E-2</v>
      </c>
      <c r="Q34" s="24">
        <v>15</v>
      </c>
      <c r="R34" s="17">
        <v>20</v>
      </c>
      <c r="S34" s="70">
        <f t="shared" si="8"/>
        <v>35</v>
      </c>
      <c r="T34" s="28"/>
    </row>
    <row r="35" spans="1:20" x14ac:dyDescent="0.25">
      <c r="A35" s="10" t="s">
        <v>5</v>
      </c>
      <c r="B35" s="12">
        <v>43980</v>
      </c>
      <c r="C35" s="36">
        <v>1400</v>
      </c>
      <c r="D35" s="37">
        <v>200</v>
      </c>
      <c r="E35" s="37">
        <v>90</v>
      </c>
      <c r="F35" s="37">
        <v>400</v>
      </c>
      <c r="G35" s="37">
        <v>60</v>
      </c>
      <c r="H35" s="37">
        <v>120</v>
      </c>
      <c r="I35" s="38">
        <v>100</v>
      </c>
      <c r="J35" s="39">
        <f t="shared" ref="J35:J37" si="10">IF(SUM(C35:I35)=0,"",SUM(C35:I35))</f>
        <v>2370</v>
      </c>
      <c r="K35" s="4">
        <v>800</v>
      </c>
      <c r="L35" s="47">
        <f t="shared" ref="L35:L37" si="11">IF(J35="","",J35/K35)</f>
        <v>2.9624999999999999</v>
      </c>
      <c r="M35" s="36">
        <v>2200</v>
      </c>
      <c r="N35" s="51">
        <f t="shared" si="9"/>
        <v>7.7272727272727271E-2</v>
      </c>
      <c r="O35" s="36">
        <v>2300</v>
      </c>
      <c r="P35" s="51">
        <f t="shared" si="9"/>
        <v>3.0434782608695653E-2</v>
      </c>
      <c r="Q35" s="24">
        <v>20</v>
      </c>
      <c r="R35" s="17">
        <v>20</v>
      </c>
      <c r="S35" s="70">
        <f t="shared" ref="S35:S37" si="12">IF(SUM(Q35:R35)=0,"",SUM(Q35:R35))</f>
        <v>40</v>
      </c>
      <c r="T35" s="28"/>
    </row>
    <row r="36" spans="1:20" x14ac:dyDescent="0.25">
      <c r="A36" s="10" t="s">
        <v>6</v>
      </c>
      <c r="B36" s="12">
        <v>43981</v>
      </c>
      <c r="C36" s="36">
        <v>1500</v>
      </c>
      <c r="D36" s="37">
        <v>250</v>
      </c>
      <c r="E36" s="37">
        <v>300</v>
      </c>
      <c r="F36" s="37">
        <v>150</v>
      </c>
      <c r="G36" s="37">
        <v>150</v>
      </c>
      <c r="H36" s="37">
        <v>180</v>
      </c>
      <c r="I36" s="38">
        <v>150</v>
      </c>
      <c r="J36" s="39">
        <f t="shared" si="10"/>
        <v>2680</v>
      </c>
      <c r="K36" s="4">
        <v>900</v>
      </c>
      <c r="L36" s="47">
        <f t="shared" si="11"/>
        <v>2.9777777777777779</v>
      </c>
      <c r="M36" s="36">
        <v>2800</v>
      </c>
      <c r="N36" s="51">
        <f t="shared" si="9"/>
        <v>-4.2857142857142858E-2</v>
      </c>
      <c r="O36" s="36">
        <v>2700</v>
      </c>
      <c r="P36" s="51">
        <f t="shared" si="9"/>
        <v>-7.4074074074074077E-3</v>
      </c>
      <c r="Q36" s="24">
        <v>20</v>
      </c>
      <c r="R36" s="17">
        <v>20</v>
      </c>
      <c r="S36" s="70">
        <f t="shared" si="12"/>
        <v>40</v>
      </c>
      <c r="T36" s="28"/>
    </row>
    <row r="37" spans="1:20" ht="15.75" thickBot="1" x14ac:dyDescent="0.3">
      <c r="A37" s="18" t="s">
        <v>7</v>
      </c>
      <c r="B37" s="19">
        <v>43982</v>
      </c>
      <c r="C37" s="40">
        <v>2000</v>
      </c>
      <c r="D37" s="41">
        <v>350</v>
      </c>
      <c r="E37" s="41">
        <v>450</v>
      </c>
      <c r="F37" s="41">
        <v>50</v>
      </c>
      <c r="G37" s="41">
        <v>200</v>
      </c>
      <c r="H37" s="41">
        <v>120</v>
      </c>
      <c r="I37" s="42">
        <v>80</v>
      </c>
      <c r="J37" s="43">
        <f t="shared" si="10"/>
        <v>3250</v>
      </c>
      <c r="K37" s="20">
        <v>1100</v>
      </c>
      <c r="L37" s="48">
        <f t="shared" si="11"/>
        <v>2.9545454545454546</v>
      </c>
      <c r="M37" s="40">
        <v>3100</v>
      </c>
      <c r="N37" s="52">
        <f t="shared" si="9"/>
        <v>4.8387096774193547E-2</v>
      </c>
      <c r="O37" s="40">
        <v>3200</v>
      </c>
      <c r="P37" s="52">
        <f t="shared" si="9"/>
        <v>1.5625E-2</v>
      </c>
      <c r="Q37" s="25">
        <v>20</v>
      </c>
      <c r="R37" s="21">
        <v>20</v>
      </c>
      <c r="S37" s="71">
        <f t="shared" si="12"/>
        <v>40</v>
      </c>
      <c r="T37" s="29"/>
    </row>
    <row r="38" spans="1:20" ht="15.75" thickBot="1" x14ac:dyDescent="0.3">
      <c r="A38" s="264" t="s">
        <v>21</v>
      </c>
      <c r="B38" s="265"/>
      <c r="C38" s="54">
        <f t="shared" ref="C38:K38" si="13">SUM(C3:C37)</f>
        <v>38100</v>
      </c>
      <c r="D38" s="55">
        <f t="shared" si="13"/>
        <v>5600</v>
      </c>
      <c r="E38" s="55">
        <f t="shared" si="13"/>
        <v>5240</v>
      </c>
      <c r="F38" s="55">
        <f t="shared" si="13"/>
        <v>6400</v>
      </c>
      <c r="G38" s="55">
        <f t="shared" si="13"/>
        <v>2610</v>
      </c>
      <c r="H38" s="55">
        <f t="shared" si="13"/>
        <v>3020</v>
      </c>
      <c r="I38" s="56">
        <f t="shared" si="13"/>
        <v>2850</v>
      </c>
      <c r="J38" s="61">
        <f t="shared" si="13"/>
        <v>63820</v>
      </c>
      <c r="K38" s="74">
        <f t="shared" si="13"/>
        <v>21800</v>
      </c>
      <c r="L38" s="62">
        <f>J38/K38</f>
        <v>2.9275229357798165</v>
      </c>
      <c r="M38" s="68">
        <f>SUM(M3:M37)</f>
        <v>62900</v>
      </c>
      <c r="N38" s="53">
        <f>($J38-M38)/M38</f>
        <v>1.4626391096979332E-2</v>
      </c>
      <c r="O38" s="44">
        <f>SUM(O3:O37)</f>
        <v>63000</v>
      </c>
      <c r="P38" s="53">
        <f>($J38-O38)/O38</f>
        <v>1.3015873015873015E-2</v>
      </c>
      <c r="Q38" s="26">
        <f>SUM(Q3:Q37)</f>
        <v>480</v>
      </c>
      <c r="R38" s="14">
        <f>SUM(R3:R37)</f>
        <v>500</v>
      </c>
      <c r="S38" s="72">
        <f>SUM(S3:S37)</f>
        <v>980</v>
      </c>
      <c r="T38" s="63"/>
    </row>
    <row r="39" spans="1:20" ht="15.75" thickBot="1" x14ac:dyDescent="0.3">
      <c r="A39" s="291" t="s">
        <v>44</v>
      </c>
      <c r="B39" s="292"/>
      <c r="C39" s="266" t="s">
        <v>26</v>
      </c>
      <c r="D39" s="267"/>
      <c r="E39" s="267"/>
      <c r="F39" s="267"/>
      <c r="G39" s="267"/>
      <c r="H39" s="267"/>
      <c r="I39" s="267"/>
      <c r="J39" s="268"/>
      <c r="K39" s="273" t="s">
        <v>81</v>
      </c>
      <c r="L39" s="297" t="s">
        <v>82</v>
      </c>
      <c r="M39" s="277" t="s">
        <v>87</v>
      </c>
      <c r="N39" s="278"/>
      <c r="O39" s="278"/>
      <c r="P39" s="278"/>
      <c r="Q39" s="278"/>
      <c r="R39" s="279"/>
    </row>
    <row r="40" spans="1:20" x14ac:dyDescent="0.25">
      <c r="A40" s="293"/>
      <c r="B40" s="294"/>
      <c r="C40" s="57" t="s">
        <v>27</v>
      </c>
      <c r="D40" s="58" t="s">
        <v>28</v>
      </c>
      <c r="E40" s="58" t="s">
        <v>29</v>
      </c>
      <c r="F40" s="58" t="s">
        <v>30</v>
      </c>
      <c r="G40" s="58" t="s">
        <v>31</v>
      </c>
      <c r="H40" s="58" t="s">
        <v>32</v>
      </c>
      <c r="I40" s="58" t="s">
        <v>33</v>
      </c>
      <c r="J40" s="269">
        <f>J38/$J38</f>
        <v>1</v>
      </c>
      <c r="K40" s="274"/>
      <c r="L40" s="298"/>
      <c r="M40" s="137" t="s">
        <v>83</v>
      </c>
      <c r="N40" s="138" t="s">
        <v>86</v>
      </c>
      <c r="O40" s="280" t="s">
        <v>85</v>
      </c>
      <c r="P40" s="280"/>
      <c r="Q40" s="280" t="s">
        <v>84</v>
      </c>
      <c r="R40" s="281"/>
    </row>
    <row r="41" spans="1:20" ht="16.5" thickBot="1" x14ac:dyDescent="0.3">
      <c r="A41" s="295">
        <f>COUNTA(C3:C37)</f>
        <v>27</v>
      </c>
      <c r="B41" s="296"/>
      <c r="C41" s="59">
        <f>C38/$J38</f>
        <v>0.59699153870260102</v>
      </c>
      <c r="D41" s="60">
        <f t="shared" ref="D41:I41" si="14">D38/$J38</f>
        <v>8.7746787840802254E-2</v>
      </c>
      <c r="E41" s="60">
        <f t="shared" si="14"/>
        <v>8.2105922908179252E-2</v>
      </c>
      <c r="F41" s="60">
        <f t="shared" si="14"/>
        <v>0.10028204324663115</v>
      </c>
      <c r="G41" s="60">
        <f t="shared" si="14"/>
        <v>4.0896270761516765E-2</v>
      </c>
      <c r="H41" s="60">
        <f t="shared" si="14"/>
        <v>4.7320589157004073E-2</v>
      </c>
      <c r="I41" s="60">
        <f t="shared" si="14"/>
        <v>4.4656847383265433E-2</v>
      </c>
      <c r="J41" s="270"/>
      <c r="K41" s="128">
        <f>AVERAGE(K3:K37)</f>
        <v>807.40740740740739</v>
      </c>
      <c r="L41" s="129">
        <f>L38</f>
        <v>2.9275229357798165</v>
      </c>
      <c r="M41" s="136">
        <f>S38</f>
        <v>980</v>
      </c>
      <c r="N41" s="135">
        <v>11</v>
      </c>
      <c r="O41" s="282">
        <f>M41*N41</f>
        <v>10780</v>
      </c>
      <c r="P41" s="282"/>
      <c r="Q41" s="283">
        <f>O41/J38</f>
        <v>0.16891256659354434</v>
      </c>
      <c r="R41" s="284"/>
    </row>
    <row r="59" spans="1:15" x14ac:dyDescent="0.25">
      <c r="A59" s="231" t="s">
        <v>35</v>
      </c>
      <c r="B59" s="231"/>
      <c r="C59" s="231"/>
      <c r="D59" s="231"/>
      <c r="E59" s="231"/>
      <c r="F59" s="231"/>
      <c r="G59" s="231"/>
      <c r="H59" s="231"/>
      <c r="I59" s="231"/>
      <c r="J59" s="231"/>
      <c r="L59" s="245" t="s">
        <v>88</v>
      </c>
      <c r="M59" s="245"/>
      <c r="N59" s="245"/>
      <c r="O59" s="245"/>
    </row>
    <row r="60" spans="1:15" x14ac:dyDescent="0.25">
      <c r="A60" s="6"/>
      <c r="B60" s="65" t="s">
        <v>27</v>
      </c>
      <c r="C60" s="65" t="s">
        <v>28</v>
      </c>
      <c r="D60" s="65" t="s">
        <v>29</v>
      </c>
      <c r="E60" s="65" t="s">
        <v>30</v>
      </c>
      <c r="F60" s="65" t="s">
        <v>31</v>
      </c>
      <c r="G60" s="65" t="s">
        <v>32</v>
      </c>
      <c r="H60" s="65" t="s">
        <v>33</v>
      </c>
      <c r="I60" s="65" t="s">
        <v>36</v>
      </c>
      <c r="J60" s="65" t="s">
        <v>37</v>
      </c>
      <c r="L60" s="139"/>
      <c r="M60" s="245" t="s">
        <v>90</v>
      </c>
      <c r="N60" s="245"/>
      <c r="O60" s="140" t="s">
        <v>89</v>
      </c>
    </row>
    <row r="61" spans="1:15" x14ac:dyDescent="0.25">
      <c r="A61" s="5" t="s">
        <v>3</v>
      </c>
      <c r="B61" s="64" t="e">
        <f t="shared" ref="B61:H67" si="15">AVERAGE(C3,C10,C17,C24,C31)</f>
        <v>#DIV/0!</v>
      </c>
      <c r="C61" s="37" t="e">
        <f t="shared" si="15"/>
        <v>#DIV/0!</v>
      </c>
      <c r="D61" s="37" t="e">
        <f t="shared" si="15"/>
        <v>#DIV/0!</v>
      </c>
      <c r="E61" s="37" t="e">
        <f t="shared" si="15"/>
        <v>#DIV/0!</v>
      </c>
      <c r="F61" s="37" t="e">
        <f t="shared" si="15"/>
        <v>#DIV/0!</v>
      </c>
      <c r="G61" s="37" t="e">
        <f t="shared" si="15"/>
        <v>#DIV/0!</v>
      </c>
      <c r="H61" s="37" t="e">
        <f t="shared" si="15"/>
        <v>#DIV/0!</v>
      </c>
      <c r="I61" s="66" t="str">
        <f>IFERROR(SUM(B61:H61),"")</f>
        <v/>
      </c>
      <c r="J61" s="67" t="str">
        <f>IFERROR(I61/$I$68,"")</f>
        <v/>
      </c>
      <c r="L61" s="139" t="s">
        <v>3</v>
      </c>
      <c r="M61" s="244" t="str">
        <f>IFERROR(AVERAGE(S31,S17,S10,S3),"")</f>
        <v/>
      </c>
      <c r="N61" s="244"/>
      <c r="O61" s="67" t="str">
        <f>IFERROR(M61/$M$68,"")</f>
        <v/>
      </c>
    </row>
    <row r="62" spans="1:15" x14ac:dyDescent="0.25">
      <c r="A62" s="5" t="s">
        <v>1</v>
      </c>
      <c r="B62" s="3">
        <f t="shared" si="15"/>
        <v>1200</v>
      </c>
      <c r="C62" s="37">
        <f t="shared" si="15"/>
        <v>150</v>
      </c>
      <c r="D62" s="37">
        <f t="shared" si="15"/>
        <v>30</v>
      </c>
      <c r="E62" s="37">
        <f t="shared" si="15"/>
        <v>300</v>
      </c>
      <c r="F62" s="37">
        <f t="shared" si="15"/>
        <v>50</v>
      </c>
      <c r="G62" s="37">
        <f t="shared" si="15"/>
        <v>50</v>
      </c>
      <c r="H62" s="37">
        <f t="shared" si="15"/>
        <v>100</v>
      </c>
      <c r="I62" s="66">
        <f t="shared" ref="I62:I67" si="16">IFERROR(SUM(B62:H62),"")</f>
        <v>1880</v>
      </c>
      <c r="J62" s="67">
        <f t="shared" ref="J62:J67" si="17">I62/$I$68</f>
        <v>0.13544668587896252</v>
      </c>
      <c r="L62" s="139" t="s">
        <v>1</v>
      </c>
      <c r="M62" s="244">
        <f t="shared" ref="M62:M67" si="18">IFERROR(AVERAGE(S32,S18,S11,S4),"")</f>
        <v>30</v>
      </c>
      <c r="N62" s="244"/>
      <c r="O62" s="67">
        <f t="shared" ref="O62:O67" si="19">IFERROR(M62/$M$68,"")</f>
        <v>0.13953488372093023</v>
      </c>
    </row>
    <row r="63" spans="1:15" x14ac:dyDescent="0.25">
      <c r="A63" s="5" t="s">
        <v>2</v>
      </c>
      <c r="B63" s="3">
        <f t="shared" si="15"/>
        <v>1000</v>
      </c>
      <c r="C63" s="37">
        <f t="shared" si="15"/>
        <v>100</v>
      </c>
      <c r="D63" s="37">
        <f t="shared" si="15"/>
        <v>100</v>
      </c>
      <c r="E63" s="37">
        <f t="shared" si="15"/>
        <v>250</v>
      </c>
      <c r="F63" s="37">
        <f t="shared" si="15"/>
        <v>50</v>
      </c>
      <c r="G63" s="37">
        <f t="shared" si="15"/>
        <v>100</v>
      </c>
      <c r="H63" s="37">
        <f t="shared" si="15"/>
        <v>100</v>
      </c>
      <c r="I63" s="66">
        <f t="shared" si="16"/>
        <v>1700</v>
      </c>
      <c r="J63" s="67">
        <f t="shared" si="17"/>
        <v>0.12247838616714697</v>
      </c>
      <c r="L63" s="139" t="s">
        <v>2</v>
      </c>
      <c r="M63" s="244">
        <f t="shared" si="18"/>
        <v>30</v>
      </c>
      <c r="N63" s="244"/>
      <c r="O63" s="67">
        <f t="shared" si="19"/>
        <v>0.13953488372093023</v>
      </c>
    </row>
    <row r="64" spans="1:15" x14ac:dyDescent="0.25">
      <c r="A64" s="5" t="s">
        <v>4</v>
      </c>
      <c r="B64" s="3">
        <f t="shared" si="15"/>
        <v>1200</v>
      </c>
      <c r="C64" s="37">
        <f t="shared" si="15"/>
        <v>150</v>
      </c>
      <c r="D64" s="37">
        <f t="shared" si="15"/>
        <v>130</v>
      </c>
      <c r="E64" s="37">
        <f t="shared" si="15"/>
        <v>300</v>
      </c>
      <c r="F64" s="37">
        <f t="shared" si="15"/>
        <v>40</v>
      </c>
      <c r="G64" s="37">
        <f t="shared" si="15"/>
        <v>80</v>
      </c>
      <c r="H64" s="37">
        <f t="shared" si="15"/>
        <v>100</v>
      </c>
      <c r="I64" s="66">
        <f t="shared" si="16"/>
        <v>2000</v>
      </c>
      <c r="J64" s="67">
        <f t="shared" si="17"/>
        <v>0.14409221902017291</v>
      </c>
      <c r="L64" s="139" t="s">
        <v>4</v>
      </c>
      <c r="M64" s="244">
        <f t="shared" si="18"/>
        <v>35</v>
      </c>
      <c r="N64" s="244"/>
      <c r="O64" s="67">
        <f t="shared" si="19"/>
        <v>0.16279069767441862</v>
      </c>
    </row>
    <row r="65" spans="1:15" x14ac:dyDescent="0.25">
      <c r="A65" s="5" t="s">
        <v>5</v>
      </c>
      <c r="B65" s="3">
        <f t="shared" si="15"/>
        <v>1400</v>
      </c>
      <c r="C65" s="37">
        <f t="shared" si="15"/>
        <v>200</v>
      </c>
      <c r="D65" s="37">
        <f t="shared" si="15"/>
        <v>90</v>
      </c>
      <c r="E65" s="37">
        <f t="shared" si="15"/>
        <v>400</v>
      </c>
      <c r="F65" s="37">
        <f t="shared" si="15"/>
        <v>60</v>
      </c>
      <c r="G65" s="37">
        <f t="shared" si="15"/>
        <v>120</v>
      </c>
      <c r="H65" s="37">
        <f t="shared" si="15"/>
        <v>100</v>
      </c>
      <c r="I65" s="66">
        <f t="shared" si="16"/>
        <v>2370</v>
      </c>
      <c r="J65" s="67">
        <f t="shared" si="17"/>
        <v>0.1707492795389049</v>
      </c>
      <c r="L65" s="139" t="s">
        <v>5</v>
      </c>
      <c r="M65" s="244">
        <f t="shared" si="18"/>
        <v>40</v>
      </c>
      <c r="N65" s="244"/>
      <c r="O65" s="67">
        <f t="shared" si="19"/>
        <v>0.18604651162790697</v>
      </c>
    </row>
    <row r="66" spans="1:15" x14ac:dyDescent="0.25">
      <c r="A66" s="5" t="s">
        <v>6</v>
      </c>
      <c r="B66" s="3">
        <f t="shared" si="15"/>
        <v>1500</v>
      </c>
      <c r="C66" s="37">
        <f t="shared" si="15"/>
        <v>250</v>
      </c>
      <c r="D66" s="37">
        <f t="shared" si="15"/>
        <v>300</v>
      </c>
      <c r="E66" s="37">
        <f t="shared" si="15"/>
        <v>150</v>
      </c>
      <c r="F66" s="37">
        <f t="shared" si="15"/>
        <v>150</v>
      </c>
      <c r="G66" s="37">
        <f t="shared" si="15"/>
        <v>180</v>
      </c>
      <c r="H66" s="37">
        <f t="shared" si="15"/>
        <v>150</v>
      </c>
      <c r="I66" s="66">
        <f t="shared" si="16"/>
        <v>2680</v>
      </c>
      <c r="J66" s="67">
        <f t="shared" si="17"/>
        <v>0.1930835734870317</v>
      </c>
      <c r="L66" s="139" t="s">
        <v>6</v>
      </c>
      <c r="M66" s="244">
        <f t="shared" si="18"/>
        <v>40</v>
      </c>
      <c r="N66" s="244"/>
      <c r="O66" s="67">
        <f t="shared" si="19"/>
        <v>0.18604651162790697</v>
      </c>
    </row>
    <row r="67" spans="1:15" x14ac:dyDescent="0.25">
      <c r="A67" s="5" t="s">
        <v>7</v>
      </c>
      <c r="B67" s="3">
        <f t="shared" si="15"/>
        <v>2000</v>
      </c>
      <c r="C67" s="37">
        <f t="shared" si="15"/>
        <v>350</v>
      </c>
      <c r="D67" s="37">
        <f t="shared" si="15"/>
        <v>450</v>
      </c>
      <c r="E67" s="37">
        <f t="shared" si="15"/>
        <v>50</v>
      </c>
      <c r="F67" s="37">
        <f t="shared" si="15"/>
        <v>200</v>
      </c>
      <c r="G67" s="37">
        <f t="shared" si="15"/>
        <v>120</v>
      </c>
      <c r="H67" s="37">
        <f t="shared" si="15"/>
        <v>80</v>
      </c>
      <c r="I67" s="66">
        <f t="shared" si="16"/>
        <v>3250</v>
      </c>
      <c r="J67" s="67">
        <f t="shared" si="17"/>
        <v>0.23414985590778098</v>
      </c>
      <c r="L67" s="139" t="s">
        <v>7</v>
      </c>
      <c r="M67" s="244">
        <f t="shared" si="18"/>
        <v>40</v>
      </c>
      <c r="N67" s="244"/>
      <c r="O67" s="67">
        <f t="shared" si="19"/>
        <v>0.18604651162790697</v>
      </c>
    </row>
    <row r="68" spans="1:15" x14ac:dyDescent="0.25">
      <c r="A68" s="2"/>
      <c r="B68" s="45"/>
      <c r="I68" s="66">
        <f>SUM(I61:I67)</f>
        <v>13880</v>
      </c>
      <c r="J68" s="67">
        <f>SUM(J61:J67)</f>
        <v>1</v>
      </c>
      <c r="M68" s="244">
        <f>SUM(M61:N67)</f>
        <v>215</v>
      </c>
      <c r="N68" s="244"/>
    </row>
  </sheetData>
  <mergeCells count="43">
    <mergeCell ref="M66:N66"/>
    <mergeCell ref="M67:N67"/>
    <mergeCell ref="M68:N68"/>
    <mergeCell ref="M60:N60"/>
    <mergeCell ref="M61:N61"/>
    <mergeCell ref="M62:N62"/>
    <mergeCell ref="M63:N63"/>
    <mergeCell ref="M64:N64"/>
    <mergeCell ref="M65:N65"/>
    <mergeCell ref="M39:R39"/>
    <mergeCell ref="O40:P40"/>
    <mergeCell ref="Q40:R40"/>
    <mergeCell ref="O41:P41"/>
    <mergeCell ref="Q41:R41"/>
    <mergeCell ref="L59:O59"/>
    <mergeCell ref="T1:T2"/>
    <mergeCell ref="A2:B2"/>
    <mergeCell ref="A38:B38"/>
    <mergeCell ref="C39:J39"/>
    <mergeCell ref="J40:J41"/>
    <mergeCell ref="A59:J59"/>
    <mergeCell ref="A39:B40"/>
    <mergeCell ref="A41:B41"/>
    <mergeCell ref="K39:K40"/>
    <mergeCell ref="L39:L40"/>
    <mergeCell ref="N1:N2"/>
    <mergeCell ref="O1:O2"/>
    <mergeCell ref="P1:P2"/>
    <mergeCell ref="Q1:Q2"/>
    <mergeCell ref="R1:R2"/>
    <mergeCell ref="S1:S2"/>
    <mergeCell ref="H1:H2"/>
    <mergeCell ref="I1:I2"/>
    <mergeCell ref="J1:J2"/>
    <mergeCell ref="K1:K2"/>
    <mergeCell ref="L1:L2"/>
    <mergeCell ref="M1:M2"/>
    <mergeCell ref="G1:G2"/>
    <mergeCell ref="A1:B1"/>
    <mergeCell ref="C1:C2"/>
    <mergeCell ref="D1:D2"/>
    <mergeCell ref="E1:E2"/>
    <mergeCell ref="F1:F2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E4452-0E0B-4083-9651-E3DE651FC1B7}">
  <dimension ref="A1:T68"/>
  <sheetViews>
    <sheetView topLeftCell="A37" workbookViewId="0">
      <selection activeCell="L59" sqref="L59:O68"/>
    </sheetView>
  </sheetViews>
  <sheetFormatPr baseColWidth="10" defaultRowHeight="15" x14ac:dyDescent="0.25"/>
  <cols>
    <col min="1" max="1" width="10.85546875" style="1"/>
    <col min="2" max="2" width="10.85546875" style="2"/>
    <col min="3" max="10" width="10.85546875" style="45"/>
    <col min="12" max="13" width="10.85546875" style="45"/>
    <col min="14" max="14" width="10.85546875" style="49"/>
    <col min="15" max="15" width="10.85546875" style="45"/>
    <col min="16" max="16" width="10.85546875" style="49"/>
    <col min="17" max="19" width="14.5703125" customWidth="1"/>
    <col min="20" max="20" width="58.42578125" customWidth="1"/>
  </cols>
  <sheetData>
    <row r="1" spans="1:20" ht="14.45" customHeight="1" x14ac:dyDescent="0.25">
      <c r="A1" s="258">
        <v>2020</v>
      </c>
      <c r="B1" s="259"/>
      <c r="C1" s="248" t="s">
        <v>8</v>
      </c>
      <c r="D1" s="252" t="s">
        <v>9</v>
      </c>
      <c r="E1" s="252" t="s">
        <v>10</v>
      </c>
      <c r="F1" s="252" t="s">
        <v>11</v>
      </c>
      <c r="G1" s="252" t="s">
        <v>12</v>
      </c>
      <c r="H1" s="252" t="s">
        <v>13</v>
      </c>
      <c r="I1" s="254" t="s">
        <v>14</v>
      </c>
      <c r="J1" s="248" t="s">
        <v>15</v>
      </c>
      <c r="K1" s="256" t="s">
        <v>19</v>
      </c>
      <c r="L1" s="254" t="s">
        <v>20</v>
      </c>
      <c r="M1" s="248" t="s">
        <v>22</v>
      </c>
      <c r="N1" s="246" t="s">
        <v>23</v>
      </c>
      <c r="O1" s="248" t="s">
        <v>24</v>
      </c>
      <c r="P1" s="246" t="s">
        <v>23</v>
      </c>
      <c r="Q1" s="250" t="s">
        <v>16</v>
      </c>
      <c r="R1" s="271" t="s">
        <v>17</v>
      </c>
      <c r="S1" s="246" t="s">
        <v>18</v>
      </c>
      <c r="T1" s="260" t="s">
        <v>34</v>
      </c>
    </row>
    <row r="2" spans="1:20" ht="15.75" thickBot="1" x14ac:dyDescent="0.3">
      <c r="A2" s="299" t="s">
        <v>45</v>
      </c>
      <c r="B2" s="300"/>
      <c r="C2" s="249"/>
      <c r="D2" s="253"/>
      <c r="E2" s="253"/>
      <c r="F2" s="253"/>
      <c r="G2" s="253"/>
      <c r="H2" s="253"/>
      <c r="I2" s="255"/>
      <c r="J2" s="249"/>
      <c r="K2" s="257"/>
      <c r="L2" s="255"/>
      <c r="M2" s="249"/>
      <c r="N2" s="247"/>
      <c r="O2" s="249"/>
      <c r="P2" s="247"/>
      <c r="Q2" s="251"/>
      <c r="R2" s="272"/>
      <c r="S2" s="247"/>
      <c r="T2" s="261"/>
    </row>
    <row r="3" spans="1:20" x14ac:dyDescent="0.25">
      <c r="A3" s="8" t="s">
        <v>3</v>
      </c>
      <c r="B3" s="9">
        <v>43983</v>
      </c>
      <c r="C3" s="32"/>
      <c r="D3" s="33"/>
      <c r="E3" s="33"/>
      <c r="F3" s="33"/>
      <c r="G3" s="33"/>
      <c r="H3" s="33"/>
      <c r="I3" s="34"/>
      <c r="J3" s="35" t="str">
        <f>IF(SUM(C3:I3)=0,"",SUM(C3:I3))</f>
        <v/>
      </c>
      <c r="K3" s="15"/>
      <c r="L3" s="46" t="str">
        <f>IF(J3="","",J3/K3)</f>
        <v/>
      </c>
      <c r="M3" s="32"/>
      <c r="N3" s="50" t="str">
        <f>IF(J3="","",($J3-M3)/M3)</f>
        <v/>
      </c>
      <c r="O3" s="32"/>
      <c r="P3" s="50" t="str">
        <f>IF(L3="","",($J3-O3)/O3)</f>
        <v/>
      </c>
      <c r="Q3" s="23"/>
      <c r="R3" s="16"/>
      <c r="S3" s="69" t="str">
        <f t="shared" ref="S3:S4" si="0">IF(SUM(Q3:R3)=0,"",SUM(Q3:R3))</f>
        <v/>
      </c>
      <c r="T3" s="27"/>
    </row>
    <row r="4" spans="1:20" x14ac:dyDescent="0.25">
      <c r="A4" s="10" t="s">
        <v>1</v>
      </c>
      <c r="B4" s="12">
        <v>43984</v>
      </c>
      <c r="C4" s="36">
        <v>1200</v>
      </c>
      <c r="D4" s="37">
        <v>150</v>
      </c>
      <c r="E4" s="37">
        <v>30</v>
      </c>
      <c r="F4" s="37">
        <v>300</v>
      </c>
      <c r="G4" s="37">
        <v>50</v>
      </c>
      <c r="H4" s="37">
        <v>50</v>
      </c>
      <c r="I4" s="38">
        <v>100</v>
      </c>
      <c r="J4" s="39">
        <f t="shared" ref="J4:J9" si="1">IF(SUM(C4:I4)=0,"",SUM(C4:I4))</f>
        <v>1880</v>
      </c>
      <c r="K4" s="4">
        <v>650</v>
      </c>
      <c r="L4" s="47">
        <f t="shared" ref="L4:L9" si="2">IF(J4="","",J4/K4)</f>
        <v>2.8923076923076922</v>
      </c>
      <c r="M4" s="36">
        <v>1900</v>
      </c>
      <c r="N4" s="51">
        <f t="shared" ref="N4:N9" si="3">IF(J4="","",($J4-M4)/M4)</f>
        <v>-1.0526315789473684E-2</v>
      </c>
      <c r="O4" s="36">
        <v>1800</v>
      </c>
      <c r="P4" s="51">
        <f t="shared" ref="P4:P9" si="4">IF(L4="","",($J4-O4)/O4)</f>
        <v>4.4444444444444446E-2</v>
      </c>
      <c r="Q4" s="24">
        <v>15</v>
      </c>
      <c r="R4" s="17">
        <v>15</v>
      </c>
      <c r="S4" s="70">
        <f t="shared" si="0"/>
        <v>30</v>
      </c>
      <c r="T4" s="28"/>
    </row>
    <row r="5" spans="1:20" x14ac:dyDescent="0.25">
      <c r="A5" s="10" t="s">
        <v>2</v>
      </c>
      <c r="B5" s="12">
        <v>43985</v>
      </c>
      <c r="C5" s="36">
        <v>1000</v>
      </c>
      <c r="D5" s="37">
        <v>100</v>
      </c>
      <c r="E5" s="37">
        <v>100</v>
      </c>
      <c r="F5" s="37">
        <v>250</v>
      </c>
      <c r="G5" s="37">
        <v>50</v>
      </c>
      <c r="H5" s="37">
        <v>100</v>
      </c>
      <c r="I5" s="38">
        <v>100</v>
      </c>
      <c r="J5" s="39">
        <f t="shared" si="1"/>
        <v>1700</v>
      </c>
      <c r="K5" s="4">
        <v>600</v>
      </c>
      <c r="L5" s="47">
        <f t="shared" si="2"/>
        <v>2.8333333333333335</v>
      </c>
      <c r="M5" s="36">
        <v>1800</v>
      </c>
      <c r="N5" s="51">
        <f t="shared" si="3"/>
        <v>-5.5555555555555552E-2</v>
      </c>
      <c r="O5" s="36">
        <v>1600</v>
      </c>
      <c r="P5" s="51">
        <f t="shared" si="4"/>
        <v>6.25E-2</v>
      </c>
      <c r="Q5" s="24">
        <v>15</v>
      </c>
      <c r="R5" s="17">
        <v>15</v>
      </c>
      <c r="S5" s="70">
        <f>IF(SUM(Q5:R5)=0,"",SUM(Q5:R5))</f>
        <v>30</v>
      </c>
      <c r="T5" s="28"/>
    </row>
    <row r="6" spans="1:20" x14ac:dyDescent="0.25">
      <c r="A6" s="10" t="s">
        <v>4</v>
      </c>
      <c r="B6" s="12">
        <v>43986</v>
      </c>
      <c r="C6" s="36">
        <v>1200</v>
      </c>
      <c r="D6" s="37">
        <v>150</v>
      </c>
      <c r="E6" s="37">
        <v>130</v>
      </c>
      <c r="F6" s="37">
        <v>300</v>
      </c>
      <c r="G6" s="37">
        <v>40</v>
      </c>
      <c r="H6" s="37">
        <v>80</v>
      </c>
      <c r="I6" s="38">
        <v>100</v>
      </c>
      <c r="J6" s="39">
        <f t="shared" si="1"/>
        <v>2000</v>
      </c>
      <c r="K6" s="4">
        <v>700</v>
      </c>
      <c r="L6" s="47">
        <f t="shared" si="2"/>
        <v>2.8571428571428572</v>
      </c>
      <c r="M6" s="36">
        <v>1900</v>
      </c>
      <c r="N6" s="51">
        <f t="shared" si="3"/>
        <v>5.2631578947368418E-2</v>
      </c>
      <c r="O6" s="36">
        <v>2100</v>
      </c>
      <c r="P6" s="51">
        <f t="shared" si="4"/>
        <v>-4.7619047619047616E-2</v>
      </c>
      <c r="Q6" s="24">
        <v>15</v>
      </c>
      <c r="R6" s="17">
        <v>20</v>
      </c>
      <c r="S6" s="70">
        <f t="shared" ref="S6:S9" si="5">IF(SUM(Q6:R6)=0,"",SUM(Q6:R6))</f>
        <v>35</v>
      </c>
      <c r="T6" s="28"/>
    </row>
    <row r="7" spans="1:20" x14ac:dyDescent="0.25">
      <c r="A7" s="10" t="s">
        <v>5</v>
      </c>
      <c r="B7" s="12">
        <v>43987</v>
      </c>
      <c r="C7" s="36">
        <v>1400</v>
      </c>
      <c r="D7" s="37">
        <v>200</v>
      </c>
      <c r="E7" s="37">
        <v>90</v>
      </c>
      <c r="F7" s="37">
        <v>400</v>
      </c>
      <c r="G7" s="37">
        <v>60</v>
      </c>
      <c r="H7" s="37">
        <v>120</v>
      </c>
      <c r="I7" s="38">
        <v>100</v>
      </c>
      <c r="J7" s="39">
        <f t="shared" si="1"/>
        <v>2370</v>
      </c>
      <c r="K7" s="4">
        <v>800</v>
      </c>
      <c r="L7" s="47">
        <f t="shared" si="2"/>
        <v>2.9624999999999999</v>
      </c>
      <c r="M7" s="36">
        <v>2200</v>
      </c>
      <c r="N7" s="51">
        <f t="shared" si="3"/>
        <v>7.7272727272727271E-2</v>
      </c>
      <c r="O7" s="36">
        <v>2300</v>
      </c>
      <c r="P7" s="51">
        <f t="shared" si="4"/>
        <v>3.0434782608695653E-2</v>
      </c>
      <c r="Q7" s="24">
        <v>20</v>
      </c>
      <c r="R7" s="17">
        <v>20</v>
      </c>
      <c r="S7" s="70">
        <f t="shared" si="5"/>
        <v>40</v>
      </c>
      <c r="T7" s="28"/>
    </row>
    <row r="8" spans="1:20" x14ac:dyDescent="0.25">
      <c r="A8" s="10" t="s">
        <v>6</v>
      </c>
      <c r="B8" s="12">
        <v>43988</v>
      </c>
      <c r="C8" s="36">
        <v>1500</v>
      </c>
      <c r="D8" s="37">
        <v>250</v>
      </c>
      <c r="E8" s="37">
        <v>300</v>
      </c>
      <c r="F8" s="37">
        <v>150</v>
      </c>
      <c r="G8" s="37">
        <v>150</v>
      </c>
      <c r="H8" s="37">
        <v>180</v>
      </c>
      <c r="I8" s="38">
        <v>150</v>
      </c>
      <c r="J8" s="39">
        <f t="shared" si="1"/>
        <v>2680</v>
      </c>
      <c r="K8" s="4">
        <v>900</v>
      </c>
      <c r="L8" s="47">
        <f t="shared" si="2"/>
        <v>2.9777777777777779</v>
      </c>
      <c r="M8" s="36">
        <v>2800</v>
      </c>
      <c r="N8" s="51">
        <f t="shared" si="3"/>
        <v>-4.2857142857142858E-2</v>
      </c>
      <c r="O8" s="36">
        <v>2700</v>
      </c>
      <c r="P8" s="51">
        <f t="shared" si="4"/>
        <v>-7.4074074074074077E-3</v>
      </c>
      <c r="Q8" s="24">
        <v>20</v>
      </c>
      <c r="R8" s="17">
        <v>20</v>
      </c>
      <c r="S8" s="70">
        <f t="shared" si="5"/>
        <v>40</v>
      </c>
      <c r="T8" s="28"/>
    </row>
    <row r="9" spans="1:20" ht="15.75" thickBot="1" x14ac:dyDescent="0.3">
      <c r="A9" s="18" t="s">
        <v>7</v>
      </c>
      <c r="B9" s="19">
        <v>43989</v>
      </c>
      <c r="C9" s="40">
        <v>2000</v>
      </c>
      <c r="D9" s="41">
        <v>350</v>
      </c>
      <c r="E9" s="41">
        <v>450</v>
      </c>
      <c r="F9" s="41">
        <v>50</v>
      </c>
      <c r="G9" s="41">
        <v>200</v>
      </c>
      <c r="H9" s="41">
        <v>120</v>
      </c>
      <c r="I9" s="42">
        <v>80</v>
      </c>
      <c r="J9" s="43">
        <f t="shared" si="1"/>
        <v>3250</v>
      </c>
      <c r="K9" s="20">
        <v>1100</v>
      </c>
      <c r="L9" s="48">
        <f t="shared" si="2"/>
        <v>2.9545454545454546</v>
      </c>
      <c r="M9" s="40">
        <v>3100</v>
      </c>
      <c r="N9" s="52">
        <f t="shared" si="3"/>
        <v>4.8387096774193547E-2</v>
      </c>
      <c r="O9" s="40">
        <v>3200</v>
      </c>
      <c r="P9" s="52">
        <f t="shared" si="4"/>
        <v>1.5625E-2</v>
      </c>
      <c r="Q9" s="25">
        <v>20</v>
      </c>
      <c r="R9" s="21">
        <v>20</v>
      </c>
      <c r="S9" s="71">
        <f t="shared" si="5"/>
        <v>40</v>
      </c>
      <c r="T9" s="29"/>
    </row>
    <row r="10" spans="1:20" x14ac:dyDescent="0.25">
      <c r="A10" s="8" t="s">
        <v>3</v>
      </c>
      <c r="B10" s="9">
        <v>43990</v>
      </c>
      <c r="C10" s="32"/>
      <c r="D10" s="33"/>
      <c r="E10" s="33"/>
      <c r="F10" s="33"/>
      <c r="G10" s="33"/>
      <c r="H10" s="33"/>
      <c r="I10" s="34"/>
      <c r="J10" s="35" t="str">
        <f>IF(SUM(C10:I10)=0,"",SUM(C10:I10))</f>
        <v/>
      </c>
      <c r="K10" s="15"/>
      <c r="L10" s="46" t="str">
        <f>IF(J10="","",J10/K10)</f>
        <v/>
      </c>
      <c r="M10" s="32"/>
      <c r="N10" s="50" t="str">
        <f>IF(J10="","",($J10-M10)/M10)</f>
        <v/>
      </c>
      <c r="O10" s="32"/>
      <c r="P10" s="50" t="str">
        <f>IF(L10="","",($J10-O10)/O10)</f>
        <v/>
      </c>
      <c r="Q10" s="23"/>
      <c r="R10" s="16"/>
      <c r="S10" s="69" t="str">
        <f t="shared" ref="S10:S11" si="6">IF(SUM(Q10:R10)=0,"",SUM(Q10:R10))</f>
        <v/>
      </c>
      <c r="T10" s="27"/>
    </row>
    <row r="11" spans="1:20" x14ac:dyDescent="0.25">
      <c r="A11" s="10" t="s">
        <v>1</v>
      </c>
      <c r="B11" s="12">
        <v>43991</v>
      </c>
      <c r="C11" s="36">
        <v>1200</v>
      </c>
      <c r="D11" s="37">
        <v>150</v>
      </c>
      <c r="E11" s="37">
        <v>30</v>
      </c>
      <c r="F11" s="37">
        <v>300</v>
      </c>
      <c r="G11" s="37">
        <v>50</v>
      </c>
      <c r="H11" s="37">
        <v>50</v>
      </c>
      <c r="I11" s="38">
        <v>100</v>
      </c>
      <c r="J11" s="39">
        <f t="shared" ref="J11:J37" si="7">IF(SUM(C11:I11)=0,"",SUM(C11:I11))</f>
        <v>1880</v>
      </c>
      <c r="K11" s="4">
        <v>650</v>
      </c>
      <c r="L11" s="47">
        <f t="shared" ref="L11:L37" si="8">IF(J11="","",J11/K11)</f>
        <v>2.8923076923076922</v>
      </c>
      <c r="M11" s="36">
        <v>1900</v>
      </c>
      <c r="N11" s="51">
        <f t="shared" ref="N11:P26" si="9">IF(J11="","",($J11-M11)/M11)</f>
        <v>-1.0526315789473684E-2</v>
      </c>
      <c r="O11" s="36">
        <v>1800</v>
      </c>
      <c r="P11" s="51">
        <f t="shared" si="9"/>
        <v>4.4444444444444446E-2</v>
      </c>
      <c r="Q11" s="24">
        <v>15</v>
      </c>
      <c r="R11" s="17">
        <v>15</v>
      </c>
      <c r="S11" s="70">
        <f t="shared" si="6"/>
        <v>30</v>
      </c>
      <c r="T11" s="28"/>
    </row>
    <row r="12" spans="1:20" x14ac:dyDescent="0.25">
      <c r="A12" s="10" t="s">
        <v>2</v>
      </c>
      <c r="B12" s="12">
        <v>43992</v>
      </c>
      <c r="C12" s="36">
        <v>1000</v>
      </c>
      <c r="D12" s="37">
        <v>100</v>
      </c>
      <c r="E12" s="37">
        <v>100</v>
      </c>
      <c r="F12" s="37">
        <v>250</v>
      </c>
      <c r="G12" s="37">
        <v>50</v>
      </c>
      <c r="H12" s="37">
        <v>100</v>
      </c>
      <c r="I12" s="38">
        <v>100</v>
      </c>
      <c r="J12" s="39">
        <f t="shared" si="7"/>
        <v>1700</v>
      </c>
      <c r="K12" s="4">
        <v>600</v>
      </c>
      <c r="L12" s="47">
        <f t="shared" si="8"/>
        <v>2.8333333333333335</v>
      </c>
      <c r="M12" s="36">
        <v>1800</v>
      </c>
      <c r="N12" s="51">
        <f t="shared" si="9"/>
        <v>-5.5555555555555552E-2</v>
      </c>
      <c r="O12" s="36">
        <v>1600</v>
      </c>
      <c r="P12" s="51">
        <f t="shared" si="9"/>
        <v>6.25E-2</v>
      </c>
      <c r="Q12" s="24">
        <v>15</v>
      </c>
      <c r="R12" s="17">
        <v>15</v>
      </c>
      <c r="S12" s="70">
        <f>IF(SUM(Q12:R12)=0,"",SUM(Q12:R12))</f>
        <v>30</v>
      </c>
      <c r="T12" s="28"/>
    </row>
    <row r="13" spans="1:20" x14ac:dyDescent="0.25">
      <c r="A13" s="10" t="s">
        <v>4</v>
      </c>
      <c r="B13" s="12">
        <v>43993</v>
      </c>
      <c r="C13" s="36">
        <v>1200</v>
      </c>
      <c r="D13" s="37">
        <v>150</v>
      </c>
      <c r="E13" s="37">
        <v>130</v>
      </c>
      <c r="F13" s="37">
        <v>300</v>
      </c>
      <c r="G13" s="37">
        <v>40</v>
      </c>
      <c r="H13" s="37">
        <v>80</v>
      </c>
      <c r="I13" s="38">
        <v>100</v>
      </c>
      <c r="J13" s="39">
        <f t="shared" si="7"/>
        <v>2000</v>
      </c>
      <c r="K13" s="4">
        <v>700</v>
      </c>
      <c r="L13" s="47">
        <f t="shared" si="8"/>
        <v>2.8571428571428572</v>
      </c>
      <c r="M13" s="36">
        <v>1900</v>
      </c>
      <c r="N13" s="51">
        <f t="shared" si="9"/>
        <v>5.2631578947368418E-2</v>
      </c>
      <c r="O13" s="36">
        <v>2100</v>
      </c>
      <c r="P13" s="51">
        <f t="shared" si="9"/>
        <v>-4.7619047619047616E-2</v>
      </c>
      <c r="Q13" s="24">
        <v>15</v>
      </c>
      <c r="R13" s="17">
        <v>20</v>
      </c>
      <c r="S13" s="70">
        <f t="shared" ref="S13:S37" si="10">IF(SUM(Q13:R13)=0,"",SUM(Q13:R13))</f>
        <v>35</v>
      </c>
      <c r="T13" s="28"/>
    </row>
    <row r="14" spans="1:20" x14ac:dyDescent="0.25">
      <c r="A14" s="10" t="s">
        <v>5</v>
      </c>
      <c r="B14" s="12">
        <v>43994</v>
      </c>
      <c r="C14" s="36">
        <v>1400</v>
      </c>
      <c r="D14" s="37">
        <v>200</v>
      </c>
      <c r="E14" s="37">
        <v>90</v>
      </c>
      <c r="F14" s="37">
        <v>400</v>
      </c>
      <c r="G14" s="37">
        <v>60</v>
      </c>
      <c r="H14" s="37">
        <v>120</v>
      </c>
      <c r="I14" s="38">
        <v>100</v>
      </c>
      <c r="J14" s="39">
        <f t="shared" si="7"/>
        <v>2370</v>
      </c>
      <c r="K14" s="4">
        <v>800</v>
      </c>
      <c r="L14" s="47">
        <f t="shared" si="8"/>
        <v>2.9624999999999999</v>
      </c>
      <c r="M14" s="36">
        <v>2200</v>
      </c>
      <c r="N14" s="51">
        <f t="shared" si="9"/>
        <v>7.7272727272727271E-2</v>
      </c>
      <c r="O14" s="36">
        <v>2300</v>
      </c>
      <c r="P14" s="51">
        <f t="shared" si="9"/>
        <v>3.0434782608695653E-2</v>
      </c>
      <c r="Q14" s="24">
        <v>20</v>
      </c>
      <c r="R14" s="17">
        <v>20</v>
      </c>
      <c r="S14" s="70">
        <f t="shared" si="10"/>
        <v>40</v>
      </c>
      <c r="T14" s="28"/>
    </row>
    <row r="15" spans="1:20" x14ac:dyDescent="0.25">
      <c r="A15" s="10" t="s">
        <v>6</v>
      </c>
      <c r="B15" s="12">
        <v>43995</v>
      </c>
      <c r="C15" s="36">
        <v>1500</v>
      </c>
      <c r="D15" s="37">
        <v>250</v>
      </c>
      <c r="E15" s="37">
        <v>300</v>
      </c>
      <c r="F15" s="37">
        <v>150</v>
      </c>
      <c r="G15" s="37">
        <v>150</v>
      </c>
      <c r="H15" s="37">
        <v>180</v>
      </c>
      <c r="I15" s="38">
        <v>150</v>
      </c>
      <c r="J15" s="39">
        <f t="shared" si="7"/>
        <v>2680</v>
      </c>
      <c r="K15" s="4">
        <v>900</v>
      </c>
      <c r="L15" s="47">
        <f t="shared" si="8"/>
        <v>2.9777777777777779</v>
      </c>
      <c r="M15" s="36">
        <v>2800</v>
      </c>
      <c r="N15" s="51">
        <f t="shared" si="9"/>
        <v>-4.2857142857142858E-2</v>
      </c>
      <c r="O15" s="36">
        <v>2700</v>
      </c>
      <c r="P15" s="51">
        <f t="shared" si="9"/>
        <v>-7.4074074074074077E-3</v>
      </c>
      <c r="Q15" s="24">
        <v>20</v>
      </c>
      <c r="R15" s="17">
        <v>20</v>
      </c>
      <c r="S15" s="70">
        <f t="shared" si="10"/>
        <v>40</v>
      </c>
      <c r="T15" s="28"/>
    </row>
    <row r="16" spans="1:20" ht="15.75" thickBot="1" x14ac:dyDescent="0.3">
      <c r="A16" s="18" t="s">
        <v>7</v>
      </c>
      <c r="B16" s="19">
        <v>43996</v>
      </c>
      <c r="C16" s="40">
        <v>2000</v>
      </c>
      <c r="D16" s="41">
        <v>350</v>
      </c>
      <c r="E16" s="41">
        <v>450</v>
      </c>
      <c r="F16" s="41">
        <v>50</v>
      </c>
      <c r="G16" s="41">
        <v>200</v>
      </c>
      <c r="H16" s="41">
        <v>120</v>
      </c>
      <c r="I16" s="42">
        <v>80</v>
      </c>
      <c r="J16" s="43">
        <f t="shared" si="7"/>
        <v>3250</v>
      </c>
      <c r="K16" s="20">
        <v>1100</v>
      </c>
      <c r="L16" s="48">
        <f t="shared" si="8"/>
        <v>2.9545454545454546</v>
      </c>
      <c r="M16" s="40">
        <v>3100</v>
      </c>
      <c r="N16" s="52">
        <f t="shared" si="9"/>
        <v>4.8387096774193547E-2</v>
      </c>
      <c r="O16" s="40">
        <v>3200</v>
      </c>
      <c r="P16" s="52">
        <f t="shared" si="9"/>
        <v>1.5625E-2</v>
      </c>
      <c r="Q16" s="25">
        <v>20</v>
      </c>
      <c r="R16" s="21">
        <v>20</v>
      </c>
      <c r="S16" s="71">
        <f t="shared" si="10"/>
        <v>40</v>
      </c>
      <c r="T16" s="29"/>
    </row>
    <row r="17" spans="1:20" x14ac:dyDescent="0.25">
      <c r="A17" s="8" t="s">
        <v>3</v>
      </c>
      <c r="B17" s="9">
        <v>43997</v>
      </c>
      <c r="C17" s="32"/>
      <c r="D17" s="33"/>
      <c r="E17" s="33"/>
      <c r="F17" s="33"/>
      <c r="G17" s="33"/>
      <c r="H17" s="33"/>
      <c r="I17" s="34"/>
      <c r="J17" s="35" t="str">
        <f t="shared" si="7"/>
        <v/>
      </c>
      <c r="K17" s="15"/>
      <c r="L17" s="46" t="str">
        <f t="shared" si="8"/>
        <v/>
      </c>
      <c r="M17" s="32"/>
      <c r="N17" s="50" t="str">
        <f t="shared" si="9"/>
        <v/>
      </c>
      <c r="O17" s="32"/>
      <c r="P17" s="50" t="str">
        <f t="shared" si="9"/>
        <v/>
      </c>
      <c r="Q17" s="23"/>
      <c r="R17" s="16"/>
      <c r="S17" s="69" t="str">
        <f t="shared" si="10"/>
        <v/>
      </c>
      <c r="T17" s="27"/>
    </row>
    <row r="18" spans="1:20" x14ac:dyDescent="0.25">
      <c r="A18" s="10" t="s">
        <v>1</v>
      </c>
      <c r="B18" s="12">
        <v>43998</v>
      </c>
      <c r="C18" s="36">
        <v>1200</v>
      </c>
      <c r="D18" s="37">
        <v>150</v>
      </c>
      <c r="E18" s="37">
        <v>30</v>
      </c>
      <c r="F18" s="37">
        <v>300</v>
      </c>
      <c r="G18" s="37">
        <v>50</v>
      </c>
      <c r="H18" s="37">
        <v>50</v>
      </c>
      <c r="I18" s="38">
        <v>100</v>
      </c>
      <c r="J18" s="39">
        <f t="shared" si="7"/>
        <v>1880</v>
      </c>
      <c r="K18" s="4">
        <v>650</v>
      </c>
      <c r="L18" s="47">
        <f t="shared" si="8"/>
        <v>2.8923076923076922</v>
      </c>
      <c r="M18" s="36">
        <v>1900</v>
      </c>
      <c r="N18" s="51">
        <f t="shared" si="9"/>
        <v>-1.0526315789473684E-2</v>
      </c>
      <c r="O18" s="36">
        <v>1800</v>
      </c>
      <c r="P18" s="51">
        <f t="shared" si="9"/>
        <v>4.4444444444444446E-2</v>
      </c>
      <c r="Q18" s="24">
        <v>15</v>
      </c>
      <c r="R18" s="17">
        <v>15</v>
      </c>
      <c r="S18" s="70">
        <f t="shared" si="10"/>
        <v>30</v>
      </c>
      <c r="T18" s="28"/>
    </row>
    <row r="19" spans="1:20" x14ac:dyDescent="0.25">
      <c r="A19" s="10" t="s">
        <v>2</v>
      </c>
      <c r="B19" s="12">
        <v>43999</v>
      </c>
      <c r="C19" s="36">
        <v>1000</v>
      </c>
      <c r="D19" s="37">
        <v>100</v>
      </c>
      <c r="E19" s="37">
        <v>100</v>
      </c>
      <c r="F19" s="37">
        <v>250</v>
      </c>
      <c r="G19" s="37">
        <v>50</v>
      </c>
      <c r="H19" s="37">
        <v>100</v>
      </c>
      <c r="I19" s="38">
        <v>100</v>
      </c>
      <c r="J19" s="39">
        <f t="shared" si="7"/>
        <v>1700</v>
      </c>
      <c r="K19" s="4">
        <v>600</v>
      </c>
      <c r="L19" s="47">
        <f t="shared" si="8"/>
        <v>2.8333333333333335</v>
      </c>
      <c r="M19" s="36">
        <v>1800</v>
      </c>
      <c r="N19" s="51">
        <f t="shared" si="9"/>
        <v>-5.5555555555555552E-2</v>
      </c>
      <c r="O19" s="36">
        <v>1600</v>
      </c>
      <c r="P19" s="51">
        <f t="shared" si="9"/>
        <v>6.25E-2</v>
      </c>
      <c r="Q19" s="24">
        <v>15</v>
      </c>
      <c r="R19" s="17">
        <v>15</v>
      </c>
      <c r="S19" s="70">
        <f t="shared" si="10"/>
        <v>30</v>
      </c>
      <c r="T19" s="28"/>
    </row>
    <row r="20" spans="1:20" x14ac:dyDescent="0.25">
      <c r="A20" s="10" t="s">
        <v>4</v>
      </c>
      <c r="B20" s="12">
        <v>44000</v>
      </c>
      <c r="C20" s="36">
        <v>1200</v>
      </c>
      <c r="D20" s="37">
        <v>150</v>
      </c>
      <c r="E20" s="37">
        <v>130</v>
      </c>
      <c r="F20" s="37">
        <v>300</v>
      </c>
      <c r="G20" s="37">
        <v>40</v>
      </c>
      <c r="H20" s="37">
        <v>80</v>
      </c>
      <c r="I20" s="38">
        <v>100</v>
      </c>
      <c r="J20" s="39">
        <f t="shared" si="7"/>
        <v>2000</v>
      </c>
      <c r="K20" s="4">
        <v>700</v>
      </c>
      <c r="L20" s="47">
        <f t="shared" si="8"/>
        <v>2.8571428571428572</v>
      </c>
      <c r="M20" s="36">
        <v>1900</v>
      </c>
      <c r="N20" s="51">
        <f t="shared" si="9"/>
        <v>5.2631578947368418E-2</v>
      </c>
      <c r="O20" s="36">
        <v>2100</v>
      </c>
      <c r="P20" s="51">
        <f t="shared" si="9"/>
        <v>-4.7619047619047616E-2</v>
      </c>
      <c r="Q20" s="24">
        <v>15</v>
      </c>
      <c r="R20" s="17">
        <v>20</v>
      </c>
      <c r="S20" s="70">
        <f t="shared" si="10"/>
        <v>35</v>
      </c>
      <c r="T20" s="28"/>
    </row>
    <row r="21" spans="1:20" x14ac:dyDescent="0.25">
      <c r="A21" s="10" t="s">
        <v>5</v>
      </c>
      <c r="B21" s="12">
        <v>44001</v>
      </c>
      <c r="C21" s="36">
        <v>1400</v>
      </c>
      <c r="D21" s="37">
        <v>200</v>
      </c>
      <c r="E21" s="37">
        <v>90</v>
      </c>
      <c r="F21" s="37">
        <v>400</v>
      </c>
      <c r="G21" s="37">
        <v>60</v>
      </c>
      <c r="H21" s="37">
        <v>120</v>
      </c>
      <c r="I21" s="38">
        <v>100</v>
      </c>
      <c r="J21" s="39">
        <f t="shared" si="7"/>
        <v>2370</v>
      </c>
      <c r="K21" s="4">
        <v>800</v>
      </c>
      <c r="L21" s="47">
        <f t="shared" si="8"/>
        <v>2.9624999999999999</v>
      </c>
      <c r="M21" s="36">
        <v>2200</v>
      </c>
      <c r="N21" s="51">
        <f t="shared" si="9"/>
        <v>7.7272727272727271E-2</v>
      </c>
      <c r="O21" s="36">
        <v>2300</v>
      </c>
      <c r="P21" s="51">
        <f t="shared" si="9"/>
        <v>3.0434782608695653E-2</v>
      </c>
      <c r="Q21" s="24">
        <v>20</v>
      </c>
      <c r="R21" s="17">
        <v>20</v>
      </c>
      <c r="S21" s="70">
        <f t="shared" si="10"/>
        <v>40</v>
      </c>
      <c r="T21" s="28"/>
    </row>
    <row r="22" spans="1:20" x14ac:dyDescent="0.25">
      <c r="A22" s="10" t="s">
        <v>6</v>
      </c>
      <c r="B22" s="12">
        <v>44002</v>
      </c>
      <c r="C22" s="36">
        <v>1500</v>
      </c>
      <c r="D22" s="37">
        <v>250</v>
      </c>
      <c r="E22" s="37">
        <v>300</v>
      </c>
      <c r="F22" s="37">
        <v>150</v>
      </c>
      <c r="G22" s="37">
        <v>150</v>
      </c>
      <c r="H22" s="37">
        <v>180</v>
      </c>
      <c r="I22" s="38">
        <v>150</v>
      </c>
      <c r="J22" s="39">
        <f t="shared" si="7"/>
        <v>2680</v>
      </c>
      <c r="K22" s="4">
        <v>900</v>
      </c>
      <c r="L22" s="47">
        <f t="shared" si="8"/>
        <v>2.9777777777777779</v>
      </c>
      <c r="M22" s="36">
        <v>2800</v>
      </c>
      <c r="N22" s="51">
        <f t="shared" si="9"/>
        <v>-4.2857142857142858E-2</v>
      </c>
      <c r="O22" s="36">
        <v>2700</v>
      </c>
      <c r="P22" s="51">
        <f t="shared" si="9"/>
        <v>-7.4074074074074077E-3</v>
      </c>
      <c r="Q22" s="24">
        <v>20</v>
      </c>
      <c r="R22" s="17">
        <v>20</v>
      </c>
      <c r="S22" s="70">
        <f t="shared" si="10"/>
        <v>40</v>
      </c>
      <c r="T22" s="28"/>
    </row>
    <row r="23" spans="1:20" ht="15.75" thickBot="1" x14ac:dyDescent="0.3">
      <c r="A23" s="18" t="s">
        <v>7</v>
      </c>
      <c r="B23" s="19">
        <v>44003</v>
      </c>
      <c r="C23" s="40">
        <v>2000</v>
      </c>
      <c r="D23" s="41">
        <v>350</v>
      </c>
      <c r="E23" s="41">
        <v>450</v>
      </c>
      <c r="F23" s="41">
        <v>50</v>
      </c>
      <c r="G23" s="41">
        <v>200</v>
      </c>
      <c r="H23" s="41">
        <v>120</v>
      </c>
      <c r="I23" s="42">
        <v>80</v>
      </c>
      <c r="J23" s="43">
        <f t="shared" si="7"/>
        <v>3250</v>
      </c>
      <c r="K23" s="20">
        <v>1100</v>
      </c>
      <c r="L23" s="48">
        <f t="shared" si="8"/>
        <v>2.9545454545454546</v>
      </c>
      <c r="M23" s="40">
        <v>3100</v>
      </c>
      <c r="N23" s="52">
        <f t="shared" si="9"/>
        <v>4.8387096774193547E-2</v>
      </c>
      <c r="O23" s="40">
        <v>3200</v>
      </c>
      <c r="P23" s="52">
        <f t="shared" si="9"/>
        <v>1.5625E-2</v>
      </c>
      <c r="Q23" s="25">
        <v>20</v>
      </c>
      <c r="R23" s="21">
        <v>20</v>
      </c>
      <c r="S23" s="71">
        <f t="shared" si="10"/>
        <v>40</v>
      </c>
      <c r="T23" s="29"/>
    </row>
    <row r="24" spans="1:20" x14ac:dyDescent="0.25">
      <c r="A24" s="8" t="s">
        <v>3</v>
      </c>
      <c r="B24" s="9">
        <v>44004</v>
      </c>
      <c r="C24" s="32"/>
      <c r="D24" s="33"/>
      <c r="E24" s="33"/>
      <c r="F24" s="33"/>
      <c r="G24" s="33"/>
      <c r="H24" s="33"/>
      <c r="I24" s="34"/>
      <c r="J24" s="35" t="str">
        <f t="shared" si="7"/>
        <v/>
      </c>
      <c r="K24" s="15"/>
      <c r="L24" s="46" t="str">
        <f t="shared" si="8"/>
        <v/>
      </c>
      <c r="M24" s="32"/>
      <c r="N24" s="50" t="str">
        <f t="shared" si="9"/>
        <v/>
      </c>
      <c r="O24" s="32"/>
      <c r="P24" s="50" t="str">
        <f t="shared" si="9"/>
        <v/>
      </c>
      <c r="Q24" s="23"/>
      <c r="R24" s="16"/>
      <c r="S24" s="69" t="str">
        <f t="shared" si="10"/>
        <v/>
      </c>
      <c r="T24" s="27"/>
    </row>
    <row r="25" spans="1:20" x14ac:dyDescent="0.25">
      <c r="A25" s="10" t="s">
        <v>1</v>
      </c>
      <c r="B25" s="12">
        <v>44005</v>
      </c>
      <c r="C25" s="36">
        <v>1200</v>
      </c>
      <c r="D25" s="37">
        <v>150</v>
      </c>
      <c r="E25" s="37">
        <v>30</v>
      </c>
      <c r="F25" s="37">
        <v>300</v>
      </c>
      <c r="G25" s="37">
        <v>50</v>
      </c>
      <c r="H25" s="37">
        <v>50</v>
      </c>
      <c r="I25" s="38">
        <v>100</v>
      </c>
      <c r="J25" s="39">
        <f t="shared" si="7"/>
        <v>1880</v>
      </c>
      <c r="K25" s="4">
        <v>650</v>
      </c>
      <c r="L25" s="47">
        <f t="shared" si="8"/>
        <v>2.8923076923076922</v>
      </c>
      <c r="M25" s="36">
        <v>1900</v>
      </c>
      <c r="N25" s="51">
        <f t="shared" si="9"/>
        <v>-1.0526315789473684E-2</v>
      </c>
      <c r="O25" s="36">
        <v>1800</v>
      </c>
      <c r="P25" s="51">
        <f t="shared" si="9"/>
        <v>4.4444444444444446E-2</v>
      </c>
      <c r="Q25" s="24">
        <v>15</v>
      </c>
      <c r="R25" s="17">
        <v>15</v>
      </c>
      <c r="S25" s="70">
        <f t="shared" si="10"/>
        <v>30</v>
      </c>
      <c r="T25" s="28"/>
    </row>
    <row r="26" spans="1:20" x14ac:dyDescent="0.25">
      <c r="A26" s="10" t="s">
        <v>2</v>
      </c>
      <c r="B26" s="12">
        <v>44006</v>
      </c>
      <c r="C26" s="36">
        <v>1000</v>
      </c>
      <c r="D26" s="37">
        <v>100</v>
      </c>
      <c r="E26" s="37">
        <v>100</v>
      </c>
      <c r="F26" s="37">
        <v>250</v>
      </c>
      <c r="G26" s="37">
        <v>50</v>
      </c>
      <c r="H26" s="37">
        <v>100</v>
      </c>
      <c r="I26" s="38">
        <v>100</v>
      </c>
      <c r="J26" s="39">
        <f t="shared" si="7"/>
        <v>1700</v>
      </c>
      <c r="K26" s="4">
        <v>600</v>
      </c>
      <c r="L26" s="47">
        <f t="shared" si="8"/>
        <v>2.8333333333333335</v>
      </c>
      <c r="M26" s="36">
        <v>1800</v>
      </c>
      <c r="N26" s="51">
        <f t="shared" si="9"/>
        <v>-5.5555555555555552E-2</v>
      </c>
      <c r="O26" s="36">
        <v>1600</v>
      </c>
      <c r="P26" s="51">
        <f t="shared" si="9"/>
        <v>6.25E-2</v>
      </c>
      <c r="Q26" s="24">
        <v>15</v>
      </c>
      <c r="R26" s="17">
        <v>15</v>
      </c>
      <c r="S26" s="70">
        <f t="shared" si="10"/>
        <v>30</v>
      </c>
      <c r="T26" s="28"/>
    </row>
    <row r="27" spans="1:20" x14ac:dyDescent="0.25">
      <c r="A27" s="10" t="s">
        <v>4</v>
      </c>
      <c r="B27" s="12">
        <v>44007</v>
      </c>
      <c r="C27" s="36">
        <v>1200</v>
      </c>
      <c r="D27" s="37">
        <v>150</v>
      </c>
      <c r="E27" s="37">
        <v>130</v>
      </c>
      <c r="F27" s="37">
        <v>300</v>
      </c>
      <c r="G27" s="37">
        <v>40</v>
      </c>
      <c r="H27" s="37">
        <v>80</v>
      </c>
      <c r="I27" s="38">
        <v>100</v>
      </c>
      <c r="J27" s="39">
        <f t="shared" si="7"/>
        <v>2000</v>
      </c>
      <c r="K27" s="4">
        <v>700</v>
      </c>
      <c r="L27" s="47">
        <f t="shared" si="8"/>
        <v>2.8571428571428572</v>
      </c>
      <c r="M27" s="36">
        <v>1900</v>
      </c>
      <c r="N27" s="51">
        <f t="shared" ref="N27:P37" si="11">IF(J27="","",($J27-M27)/M27)</f>
        <v>5.2631578947368418E-2</v>
      </c>
      <c r="O27" s="36">
        <v>2100</v>
      </c>
      <c r="P27" s="51">
        <f t="shared" si="11"/>
        <v>-4.7619047619047616E-2</v>
      </c>
      <c r="Q27" s="24">
        <v>15</v>
      </c>
      <c r="R27" s="17">
        <v>20</v>
      </c>
      <c r="S27" s="70">
        <f t="shared" si="10"/>
        <v>35</v>
      </c>
      <c r="T27" s="28"/>
    </row>
    <row r="28" spans="1:20" x14ac:dyDescent="0.25">
      <c r="A28" s="10" t="s">
        <v>5</v>
      </c>
      <c r="B28" s="12">
        <v>44008</v>
      </c>
      <c r="C28" s="36">
        <v>1400</v>
      </c>
      <c r="D28" s="37">
        <v>200</v>
      </c>
      <c r="E28" s="37">
        <v>90</v>
      </c>
      <c r="F28" s="37">
        <v>400</v>
      </c>
      <c r="G28" s="37">
        <v>60</v>
      </c>
      <c r="H28" s="37">
        <v>120</v>
      </c>
      <c r="I28" s="38">
        <v>100</v>
      </c>
      <c r="J28" s="39">
        <f t="shared" si="7"/>
        <v>2370</v>
      </c>
      <c r="K28" s="4">
        <v>800</v>
      </c>
      <c r="L28" s="47">
        <f t="shared" si="8"/>
        <v>2.9624999999999999</v>
      </c>
      <c r="M28" s="36">
        <v>2200</v>
      </c>
      <c r="N28" s="51">
        <f t="shared" si="11"/>
        <v>7.7272727272727271E-2</v>
      </c>
      <c r="O28" s="36">
        <v>2300</v>
      </c>
      <c r="P28" s="51">
        <f t="shared" si="11"/>
        <v>3.0434782608695653E-2</v>
      </c>
      <c r="Q28" s="24">
        <v>20</v>
      </c>
      <c r="R28" s="17">
        <v>20</v>
      </c>
      <c r="S28" s="70">
        <f t="shared" si="10"/>
        <v>40</v>
      </c>
      <c r="T28" s="28"/>
    </row>
    <row r="29" spans="1:20" x14ac:dyDescent="0.25">
      <c r="A29" s="10" t="s">
        <v>6</v>
      </c>
      <c r="B29" s="12">
        <v>44009</v>
      </c>
      <c r="C29" s="36">
        <v>1500</v>
      </c>
      <c r="D29" s="37">
        <v>250</v>
      </c>
      <c r="E29" s="37">
        <v>300</v>
      </c>
      <c r="F29" s="37">
        <v>150</v>
      </c>
      <c r="G29" s="37">
        <v>150</v>
      </c>
      <c r="H29" s="37">
        <v>180</v>
      </c>
      <c r="I29" s="38">
        <v>150</v>
      </c>
      <c r="J29" s="39">
        <f t="shared" si="7"/>
        <v>2680</v>
      </c>
      <c r="K29" s="4">
        <v>900</v>
      </c>
      <c r="L29" s="47">
        <f t="shared" si="8"/>
        <v>2.9777777777777779</v>
      </c>
      <c r="M29" s="36">
        <v>2800</v>
      </c>
      <c r="N29" s="51">
        <f t="shared" si="11"/>
        <v>-4.2857142857142858E-2</v>
      </c>
      <c r="O29" s="36">
        <v>2700</v>
      </c>
      <c r="P29" s="51">
        <f t="shared" si="11"/>
        <v>-7.4074074074074077E-3</v>
      </c>
      <c r="Q29" s="24">
        <v>20</v>
      </c>
      <c r="R29" s="17">
        <v>20</v>
      </c>
      <c r="S29" s="70">
        <f t="shared" si="10"/>
        <v>40</v>
      </c>
      <c r="T29" s="28"/>
    </row>
    <row r="30" spans="1:20" ht="15.75" thickBot="1" x14ac:dyDescent="0.3">
      <c r="A30" s="18" t="s">
        <v>7</v>
      </c>
      <c r="B30" s="19">
        <v>44010</v>
      </c>
      <c r="C30" s="40">
        <v>2000</v>
      </c>
      <c r="D30" s="41">
        <v>350</v>
      </c>
      <c r="E30" s="41">
        <v>450</v>
      </c>
      <c r="F30" s="41">
        <v>50</v>
      </c>
      <c r="G30" s="41">
        <v>200</v>
      </c>
      <c r="H30" s="41">
        <v>120</v>
      </c>
      <c r="I30" s="42">
        <v>80</v>
      </c>
      <c r="J30" s="43">
        <f t="shared" si="7"/>
        <v>3250</v>
      </c>
      <c r="K30" s="20">
        <v>1100</v>
      </c>
      <c r="L30" s="48">
        <f t="shared" si="8"/>
        <v>2.9545454545454546</v>
      </c>
      <c r="M30" s="40">
        <v>3100</v>
      </c>
      <c r="N30" s="52">
        <f t="shared" si="11"/>
        <v>4.8387096774193547E-2</v>
      </c>
      <c r="O30" s="40">
        <v>3200</v>
      </c>
      <c r="P30" s="52">
        <f t="shared" si="11"/>
        <v>1.5625E-2</v>
      </c>
      <c r="Q30" s="25">
        <v>20</v>
      </c>
      <c r="R30" s="21">
        <v>20</v>
      </c>
      <c r="S30" s="71">
        <f t="shared" si="10"/>
        <v>40</v>
      </c>
      <c r="T30" s="29"/>
    </row>
    <row r="31" spans="1:20" x14ac:dyDescent="0.25">
      <c r="A31" s="8" t="s">
        <v>3</v>
      </c>
      <c r="B31" s="9">
        <v>44011</v>
      </c>
      <c r="C31" s="32"/>
      <c r="D31" s="33"/>
      <c r="E31" s="33"/>
      <c r="F31" s="33"/>
      <c r="G31" s="33"/>
      <c r="H31" s="33"/>
      <c r="I31" s="34"/>
      <c r="J31" s="35" t="str">
        <f t="shared" si="7"/>
        <v/>
      </c>
      <c r="K31" s="15"/>
      <c r="L31" s="46" t="str">
        <f t="shared" si="8"/>
        <v/>
      </c>
      <c r="M31" s="32"/>
      <c r="N31" s="50" t="str">
        <f t="shared" si="11"/>
        <v/>
      </c>
      <c r="O31" s="32"/>
      <c r="P31" s="50" t="str">
        <f t="shared" si="11"/>
        <v/>
      </c>
      <c r="Q31" s="23"/>
      <c r="R31" s="16"/>
      <c r="S31" s="69" t="str">
        <f t="shared" si="10"/>
        <v/>
      </c>
      <c r="T31" s="27"/>
    </row>
    <row r="32" spans="1:20" x14ac:dyDescent="0.25">
      <c r="A32" s="10" t="s">
        <v>1</v>
      </c>
      <c r="B32" s="12">
        <v>44012</v>
      </c>
      <c r="C32" s="36">
        <v>1200</v>
      </c>
      <c r="D32" s="37">
        <v>150</v>
      </c>
      <c r="E32" s="37">
        <v>30</v>
      </c>
      <c r="F32" s="37">
        <v>300</v>
      </c>
      <c r="G32" s="37">
        <v>50</v>
      </c>
      <c r="H32" s="37">
        <v>50</v>
      </c>
      <c r="I32" s="38">
        <v>100</v>
      </c>
      <c r="J32" s="39">
        <f t="shared" si="7"/>
        <v>1880</v>
      </c>
      <c r="K32" s="4">
        <v>650</v>
      </c>
      <c r="L32" s="47">
        <f t="shared" si="8"/>
        <v>2.8923076923076922</v>
      </c>
      <c r="M32" s="36">
        <v>1900</v>
      </c>
      <c r="N32" s="51">
        <f t="shared" si="11"/>
        <v>-1.0526315789473684E-2</v>
      </c>
      <c r="O32" s="36">
        <v>1800</v>
      </c>
      <c r="P32" s="51">
        <f t="shared" si="11"/>
        <v>4.4444444444444446E-2</v>
      </c>
      <c r="Q32" s="24">
        <v>15</v>
      </c>
      <c r="R32" s="17">
        <v>15</v>
      </c>
      <c r="S32" s="70">
        <f t="shared" si="10"/>
        <v>30</v>
      </c>
      <c r="T32" s="28"/>
    </row>
    <row r="33" spans="1:20" x14ac:dyDescent="0.25">
      <c r="A33" s="10" t="s">
        <v>2</v>
      </c>
      <c r="B33" s="12"/>
      <c r="C33" s="36"/>
      <c r="D33" s="37"/>
      <c r="E33" s="37"/>
      <c r="F33" s="37"/>
      <c r="G33" s="37"/>
      <c r="H33" s="37"/>
      <c r="I33" s="38"/>
      <c r="J33" s="39" t="str">
        <f t="shared" si="7"/>
        <v/>
      </c>
      <c r="K33" s="4"/>
      <c r="L33" s="47" t="str">
        <f t="shared" si="8"/>
        <v/>
      </c>
      <c r="M33" s="36"/>
      <c r="N33" s="51" t="str">
        <f t="shared" si="11"/>
        <v/>
      </c>
      <c r="O33" s="36"/>
      <c r="P33" s="51" t="str">
        <f t="shared" si="11"/>
        <v/>
      </c>
      <c r="Q33" s="24"/>
      <c r="R33" s="17"/>
      <c r="S33" s="70" t="str">
        <f t="shared" si="10"/>
        <v/>
      </c>
      <c r="T33" s="28"/>
    </row>
    <row r="34" spans="1:20" x14ac:dyDescent="0.25">
      <c r="A34" s="10" t="s">
        <v>4</v>
      </c>
      <c r="B34" s="12"/>
      <c r="C34" s="36"/>
      <c r="D34" s="37"/>
      <c r="E34" s="37"/>
      <c r="F34" s="37"/>
      <c r="G34" s="37"/>
      <c r="H34" s="37"/>
      <c r="I34" s="38"/>
      <c r="J34" s="39" t="str">
        <f t="shared" si="7"/>
        <v/>
      </c>
      <c r="K34" s="4"/>
      <c r="L34" s="47" t="str">
        <f t="shared" si="8"/>
        <v/>
      </c>
      <c r="M34" s="36"/>
      <c r="N34" s="51" t="str">
        <f t="shared" si="11"/>
        <v/>
      </c>
      <c r="O34" s="36"/>
      <c r="P34" s="51" t="str">
        <f t="shared" si="11"/>
        <v/>
      </c>
      <c r="Q34" s="24"/>
      <c r="R34" s="17"/>
      <c r="S34" s="70" t="str">
        <f t="shared" si="10"/>
        <v/>
      </c>
      <c r="T34" s="28"/>
    </row>
    <row r="35" spans="1:20" x14ac:dyDescent="0.25">
      <c r="A35" s="10" t="s">
        <v>5</v>
      </c>
      <c r="B35" s="12"/>
      <c r="C35" s="36"/>
      <c r="D35" s="37"/>
      <c r="E35" s="37"/>
      <c r="F35" s="37"/>
      <c r="G35" s="37"/>
      <c r="H35" s="37"/>
      <c r="I35" s="38"/>
      <c r="J35" s="39" t="str">
        <f t="shared" si="7"/>
        <v/>
      </c>
      <c r="K35" s="4"/>
      <c r="L35" s="47" t="str">
        <f t="shared" si="8"/>
        <v/>
      </c>
      <c r="M35" s="36"/>
      <c r="N35" s="51" t="str">
        <f t="shared" si="11"/>
        <v/>
      </c>
      <c r="O35" s="36"/>
      <c r="P35" s="51" t="str">
        <f t="shared" si="11"/>
        <v/>
      </c>
      <c r="Q35" s="24"/>
      <c r="R35" s="17"/>
      <c r="S35" s="70" t="str">
        <f t="shared" si="10"/>
        <v/>
      </c>
      <c r="T35" s="28"/>
    </row>
    <row r="36" spans="1:20" x14ac:dyDescent="0.25">
      <c r="A36" s="10" t="s">
        <v>6</v>
      </c>
      <c r="B36" s="12"/>
      <c r="C36" s="36"/>
      <c r="D36" s="37"/>
      <c r="E36" s="37"/>
      <c r="F36" s="37"/>
      <c r="G36" s="37"/>
      <c r="H36" s="37"/>
      <c r="I36" s="38"/>
      <c r="J36" s="39" t="str">
        <f t="shared" si="7"/>
        <v/>
      </c>
      <c r="K36" s="4"/>
      <c r="L36" s="47" t="str">
        <f t="shared" si="8"/>
        <v/>
      </c>
      <c r="M36" s="36"/>
      <c r="N36" s="51" t="str">
        <f t="shared" si="11"/>
        <v/>
      </c>
      <c r="O36" s="36"/>
      <c r="P36" s="51" t="str">
        <f t="shared" si="11"/>
        <v/>
      </c>
      <c r="Q36" s="24"/>
      <c r="R36" s="17"/>
      <c r="S36" s="70" t="str">
        <f t="shared" si="10"/>
        <v/>
      </c>
      <c r="T36" s="28"/>
    </row>
    <row r="37" spans="1:20" ht="15.75" thickBot="1" x14ac:dyDescent="0.3">
      <c r="A37" s="18" t="s">
        <v>7</v>
      </c>
      <c r="B37" s="19"/>
      <c r="C37" s="40"/>
      <c r="D37" s="41"/>
      <c r="E37" s="41"/>
      <c r="F37" s="41"/>
      <c r="G37" s="41"/>
      <c r="H37" s="41"/>
      <c r="I37" s="42"/>
      <c r="J37" s="43" t="str">
        <f t="shared" si="7"/>
        <v/>
      </c>
      <c r="K37" s="20"/>
      <c r="L37" s="48" t="str">
        <f t="shared" si="8"/>
        <v/>
      </c>
      <c r="M37" s="40"/>
      <c r="N37" s="52" t="str">
        <f t="shared" si="11"/>
        <v/>
      </c>
      <c r="O37" s="40"/>
      <c r="P37" s="52" t="str">
        <f t="shared" si="11"/>
        <v/>
      </c>
      <c r="Q37" s="25"/>
      <c r="R37" s="21"/>
      <c r="S37" s="71" t="str">
        <f t="shared" si="10"/>
        <v/>
      </c>
      <c r="T37" s="29"/>
    </row>
    <row r="38" spans="1:20" ht="15.75" thickBot="1" x14ac:dyDescent="0.3">
      <c r="A38" s="264" t="s">
        <v>21</v>
      </c>
      <c r="B38" s="265"/>
      <c r="C38" s="54">
        <f t="shared" ref="C38:K38" si="12">SUM(C3:C37)</f>
        <v>34400</v>
      </c>
      <c r="D38" s="55">
        <f t="shared" si="12"/>
        <v>4950</v>
      </c>
      <c r="E38" s="55">
        <f t="shared" si="12"/>
        <v>4430</v>
      </c>
      <c r="F38" s="55">
        <f t="shared" si="12"/>
        <v>6100</v>
      </c>
      <c r="G38" s="55">
        <f t="shared" si="12"/>
        <v>2250</v>
      </c>
      <c r="H38" s="55">
        <f t="shared" si="12"/>
        <v>2650</v>
      </c>
      <c r="I38" s="56">
        <f t="shared" si="12"/>
        <v>2620</v>
      </c>
      <c r="J38" s="61">
        <f t="shared" si="12"/>
        <v>57400</v>
      </c>
      <c r="K38" s="74">
        <f t="shared" si="12"/>
        <v>19650</v>
      </c>
      <c r="L38" s="62">
        <f>J38/K38</f>
        <v>2.9211195928753182</v>
      </c>
      <c r="M38" s="68">
        <f>SUM(M3:M37)</f>
        <v>56700</v>
      </c>
      <c r="N38" s="53">
        <f>($J38-M38)/M38</f>
        <v>1.2345679012345678E-2</v>
      </c>
      <c r="O38" s="44">
        <f>SUM(O3:O37)</f>
        <v>56600</v>
      </c>
      <c r="P38" s="53">
        <f>($J38-O38)/O38</f>
        <v>1.4134275618374558E-2</v>
      </c>
      <c r="Q38" s="26">
        <f>SUM(Q3:Q37)</f>
        <v>435</v>
      </c>
      <c r="R38" s="14">
        <f>SUM(R3:R37)</f>
        <v>455</v>
      </c>
      <c r="S38" s="72">
        <f>SUM(S3:S37)</f>
        <v>890</v>
      </c>
      <c r="T38" s="63"/>
    </row>
    <row r="39" spans="1:20" ht="15.75" thickBot="1" x14ac:dyDescent="0.3">
      <c r="A39" s="291" t="s">
        <v>44</v>
      </c>
      <c r="B39" s="292"/>
      <c r="C39" s="266" t="s">
        <v>26</v>
      </c>
      <c r="D39" s="267"/>
      <c r="E39" s="267"/>
      <c r="F39" s="267"/>
      <c r="G39" s="267"/>
      <c r="H39" s="267"/>
      <c r="I39" s="267"/>
      <c r="J39" s="268"/>
      <c r="K39" s="273" t="s">
        <v>81</v>
      </c>
      <c r="L39" s="297" t="s">
        <v>82</v>
      </c>
      <c r="M39" s="277" t="s">
        <v>87</v>
      </c>
      <c r="N39" s="278"/>
      <c r="O39" s="278"/>
      <c r="P39" s="278"/>
      <c r="Q39" s="278"/>
      <c r="R39" s="279"/>
    </row>
    <row r="40" spans="1:20" x14ac:dyDescent="0.25">
      <c r="A40" s="293"/>
      <c r="B40" s="294"/>
      <c r="C40" s="57" t="s">
        <v>27</v>
      </c>
      <c r="D40" s="58" t="s">
        <v>28</v>
      </c>
      <c r="E40" s="58" t="s">
        <v>29</v>
      </c>
      <c r="F40" s="58" t="s">
        <v>30</v>
      </c>
      <c r="G40" s="58" t="s">
        <v>31</v>
      </c>
      <c r="H40" s="58" t="s">
        <v>32</v>
      </c>
      <c r="I40" s="58" t="s">
        <v>33</v>
      </c>
      <c r="J40" s="269">
        <f>J38/$J38</f>
        <v>1</v>
      </c>
      <c r="K40" s="274"/>
      <c r="L40" s="298"/>
      <c r="M40" s="137" t="s">
        <v>83</v>
      </c>
      <c r="N40" s="138" t="s">
        <v>86</v>
      </c>
      <c r="O40" s="280" t="s">
        <v>85</v>
      </c>
      <c r="P40" s="280"/>
      <c r="Q40" s="280" t="s">
        <v>84</v>
      </c>
      <c r="R40" s="281"/>
    </row>
    <row r="41" spans="1:20" ht="16.5" thickBot="1" x14ac:dyDescent="0.3">
      <c r="A41" s="295">
        <f>COUNTA(C3:C37)</f>
        <v>25</v>
      </c>
      <c r="B41" s="296"/>
      <c r="C41" s="59">
        <f>C38/$J38</f>
        <v>0.5993031358885017</v>
      </c>
      <c r="D41" s="60">
        <f t="shared" ref="D41:I41" si="13">D38/$J38</f>
        <v>8.6236933797909407E-2</v>
      </c>
      <c r="E41" s="60">
        <f t="shared" si="13"/>
        <v>7.7177700348432049E-2</v>
      </c>
      <c r="F41" s="60">
        <f t="shared" si="13"/>
        <v>0.10627177700348432</v>
      </c>
      <c r="G41" s="60">
        <f t="shared" si="13"/>
        <v>3.9198606271777001E-2</v>
      </c>
      <c r="H41" s="60">
        <f t="shared" si="13"/>
        <v>4.6167247386759584E-2</v>
      </c>
      <c r="I41" s="60">
        <f t="shared" si="13"/>
        <v>4.5644599303135885E-2</v>
      </c>
      <c r="J41" s="270"/>
      <c r="K41" s="128">
        <f>AVERAGE(K3:K37)</f>
        <v>786</v>
      </c>
      <c r="L41" s="129">
        <f>L38</f>
        <v>2.9211195928753182</v>
      </c>
      <c r="M41" s="136">
        <f>S38</f>
        <v>890</v>
      </c>
      <c r="N41" s="135">
        <v>11</v>
      </c>
      <c r="O41" s="282">
        <f>M41*N41</f>
        <v>9790</v>
      </c>
      <c r="P41" s="282"/>
      <c r="Q41" s="283">
        <f>O41/J38</f>
        <v>0.17055749128919862</v>
      </c>
      <c r="R41" s="284"/>
    </row>
    <row r="59" spans="1:15" x14ac:dyDescent="0.25">
      <c r="A59" s="231" t="s">
        <v>35</v>
      </c>
      <c r="B59" s="231"/>
      <c r="C59" s="231"/>
      <c r="D59" s="231"/>
      <c r="E59" s="231"/>
      <c r="F59" s="231"/>
      <c r="G59" s="231"/>
      <c r="H59" s="231"/>
      <c r="I59" s="231"/>
      <c r="J59" s="231"/>
      <c r="L59" s="245" t="s">
        <v>88</v>
      </c>
      <c r="M59" s="245"/>
      <c r="N59" s="245"/>
      <c r="O59" s="245"/>
    </row>
    <row r="60" spans="1:15" x14ac:dyDescent="0.25">
      <c r="A60" s="6"/>
      <c r="B60" s="65" t="s">
        <v>27</v>
      </c>
      <c r="C60" s="65" t="s">
        <v>28</v>
      </c>
      <c r="D60" s="65" t="s">
        <v>29</v>
      </c>
      <c r="E60" s="65" t="s">
        <v>30</v>
      </c>
      <c r="F60" s="65" t="s">
        <v>31</v>
      </c>
      <c r="G60" s="65" t="s">
        <v>32</v>
      </c>
      <c r="H60" s="65" t="s">
        <v>33</v>
      </c>
      <c r="I60" s="65" t="s">
        <v>36</v>
      </c>
      <c r="J60" s="65" t="s">
        <v>37</v>
      </c>
      <c r="L60" s="139"/>
      <c r="M60" s="245" t="s">
        <v>90</v>
      </c>
      <c r="N60" s="245"/>
      <c r="O60" s="140" t="s">
        <v>89</v>
      </c>
    </row>
    <row r="61" spans="1:15" x14ac:dyDescent="0.25">
      <c r="A61" s="5" t="s">
        <v>3</v>
      </c>
      <c r="B61" s="64" t="e">
        <f t="shared" ref="B61:H67" si="14">AVERAGE(C3,C10,C17,C24,C31)</f>
        <v>#DIV/0!</v>
      </c>
      <c r="C61" s="37" t="e">
        <f t="shared" si="14"/>
        <v>#DIV/0!</v>
      </c>
      <c r="D61" s="37" t="e">
        <f t="shared" si="14"/>
        <v>#DIV/0!</v>
      </c>
      <c r="E61" s="37" t="e">
        <f t="shared" si="14"/>
        <v>#DIV/0!</v>
      </c>
      <c r="F61" s="37" t="e">
        <f t="shared" si="14"/>
        <v>#DIV/0!</v>
      </c>
      <c r="G61" s="37" t="e">
        <f t="shared" si="14"/>
        <v>#DIV/0!</v>
      </c>
      <c r="H61" s="37" t="e">
        <f t="shared" si="14"/>
        <v>#DIV/0!</v>
      </c>
      <c r="I61" s="66" t="str">
        <f>IFERROR(SUM(B61:H61),"")</f>
        <v/>
      </c>
      <c r="J61" s="67" t="str">
        <f>IFERROR(I61/$I$68,"")</f>
        <v/>
      </c>
      <c r="L61" s="139" t="s">
        <v>3</v>
      </c>
      <c r="M61" s="244" t="str">
        <f>IFERROR(AVERAGE(S31,S17,S10,S3),"")</f>
        <v/>
      </c>
      <c r="N61" s="244"/>
      <c r="O61" s="67" t="str">
        <f>IFERROR(M61/$M$68,"")</f>
        <v/>
      </c>
    </row>
    <row r="62" spans="1:15" x14ac:dyDescent="0.25">
      <c r="A62" s="5" t="s">
        <v>1</v>
      </c>
      <c r="B62" s="3">
        <f t="shared" si="14"/>
        <v>1200</v>
      </c>
      <c r="C62" s="37">
        <f t="shared" si="14"/>
        <v>150</v>
      </c>
      <c r="D62" s="37">
        <f t="shared" si="14"/>
        <v>30</v>
      </c>
      <c r="E62" s="37">
        <f t="shared" si="14"/>
        <v>300</v>
      </c>
      <c r="F62" s="37">
        <f t="shared" si="14"/>
        <v>50</v>
      </c>
      <c r="G62" s="37">
        <f t="shared" si="14"/>
        <v>50</v>
      </c>
      <c r="H62" s="37">
        <f t="shared" si="14"/>
        <v>100</v>
      </c>
      <c r="I62" s="66">
        <f t="shared" ref="I62:I67" si="15">IFERROR(SUM(B62:H62),"")</f>
        <v>1880</v>
      </c>
      <c r="J62" s="67">
        <f t="shared" ref="J62:J67" si="16">I62/$I$68</f>
        <v>0.13544668587896252</v>
      </c>
      <c r="L62" s="139" t="s">
        <v>1</v>
      </c>
      <c r="M62" s="244">
        <f t="shared" ref="M62:M67" si="17">IFERROR(AVERAGE(S32,S18,S11,S4),"")</f>
        <v>30</v>
      </c>
      <c r="N62" s="244"/>
      <c r="O62" s="67">
        <f t="shared" ref="O62:O67" si="18">IFERROR(M62/$M$68,"")</f>
        <v>0.13953488372093023</v>
      </c>
    </row>
    <row r="63" spans="1:15" x14ac:dyDescent="0.25">
      <c r="A63" s="5" t="s">
        <v>2</v>
      </c>
      <c r="B63" s="3">
        <f t="shared" si="14"/>
        <v>1000</v>
      </c>
      <c r="C63" s="37">
        <f t="shared" si="14"/>
        <v>100</v>
      </c>
      <c r="D63" s="37">
        <f t="shared" si="14"/>
        <v>100</v>
      </c>
      <c r="E63" s="37">
        <f t="shared" si="14"/>
        <v>250</v>
      </c>
      <c r="F63" s="37">
        <f t="shared" si="14"/>
        <v>50</v>
      </c>
      <c r="G63" s="37">
        <f t="shared" si="14"/>
        <v>100</v>
      </c>
      <c r="H63" s="37">
        <f t="shared" si="14"/>
        <v>100</v>
      </c>
      <c r="I63" s="66">
        <f t="shared" si="15"/>
        <v>1700</v>
      </c>
      <c r="J63" s="67">
        <f t="shared" si="16"/>
        <v>0.12247838616714697</v>
      </c>
      <c r="L63" s="139" t="s">
        <v>2</v>
      </c>
      <c r="M63" s="244">
        <f t="shared" si="17"/>
        <v>30</v>
      </c>
      <c r="N63" s="244"/>
      <c r="O63" s="67">
        <f t="shared" si="18"/>
        <v>0.13953488372093023</v>
      </c>
    </row>
    <row r="64" spans="1:15" x14ac:dyDescent="0.25">
      <c r="A64" s="5" t="s">
        <v>4</v>
      </c>
      <c r="B64" s="3">
        <f t="shared" si="14"/>
        <v>1200</v>
      </c>
      <c r="C64" s="37">
        <f t="shared" si="14"/>
        <v>150</v>
      </c>
      <c r="D64" s="37">
        <f t="shared" si="14"/>
        <v>130</v>
      </c>
      <c r="E64" s="37">
        <f t="shared" si="14"/>
        <v>300</v>
      </c>
      <c r="F64" s="37">
        <f t="shared" si="14"/>
        <v>40</v>
      </c>
      <c r="G64" s="37">
        <f t="shared" si="14"/>
        <v>80</v>
      </c>
      <c r="H64" s="37">
        <f t="shared" si="14"/>
        <v>100</v>
      </c>
      <c r="I64" s="66">
        <f t="shared" si="15"/>
        <v>2000</v>
      </c>
      <c r="J64" s="67">
        <f t="shared" si="16"/>
        <v>0.14409221902017291</v>
      </c>
      <c r="L64" s="139" t="s">
        <v>4</v>
      </c>
      <c r="M64" s="244">
        <f t="shared" si="17"/>
        <v>35</v>
      </c>
      <c r="N64" s="244"/>
      <c r="O64" s="67">
        <f t="shared" si="18"/>
        <v>0.16279069767441862</v>
      </c>
    </row>
    <row r="65" spans="1:15" x14ac:dyDescent="0.25">
      <c r="A65" s="5" t="s">
        <v>5</v>
      </c>
      <c r="B65" s="3">
        <f t="shared" si="14"/>
        <v>1400</v>
      </c>
      <c r="C65" s="37">
        <f t="shared" si="14"/>
        <v>200</v>
      </c>
      <c r="D65" s="37">
        <f t="shared" si="14"/>
        <v>90</v>
      </c>
      <c r="E65" s="37">
        <f t="shared" si="14"/>
        <v>400</v>
      </c>
      <c r="F65" s="37">
        <f t="shared" si="14"/>
        <v>60</v>
      </c>
      <c r="G65" s="37">
        <f t="shared" si="14"/>
        <v>120</v>
      </c>
      <c r="H65" s="37">
        <f t="shared" si="14"/>
        <v>100</v>
      </c>
      <c r="I65" s="66">
        <f t="shared" si="15"/>
        <v>2370</v>
      </c>
      <c r="J65" s="67">
        <f t="shared" si="16"/>
        <v>0.1707492795389049</v>
      </c>
      <c r="L65" s="139" t="s">
        <v>5</v>
      </c>
      <c r="M65" s="244">
        <f t="shared" si="17"/>
        <v>40</v>
      </c>
      <c r="N65" s="244"/>
      <c r="O65" s="67">
        <f t="shared" si="18"/>
        <v>0.18604651162790697</v>
      </c>
    </row>
    <row r="66" spans="1:15" x14ac:dyDescent="0.25">
      <c r="A66" s="5" t="s">
        <v>6</v>
      </c>
      <c r="B66" s="3">
        <f t="shared" si="14"/>
        <v>1500</v>
      </c>
      <c r="C66" s="37">
        <f t="shared" si="14"/>
        <v>250</v>
      </c>
      <c r="D66" s="37">
        <f t="shared" si="14"/>
        <v>300</v>
      </c>
      <c r="E66" s="37">
        <f t="shared" si="14"/>
        <v>150</v>
      </c>
      <c r="F66" s="37">
        <f t="shared" si="14"/>
        <v>150</v>
      </c>
      <c r="G66" s="37">
        <f t="shared" si="14"/>
        <v>180</v>
      </c>
      <c r="H66" s="37">
        <f t="shared" si="14"/>
        <v>150</v>
      </c>
      <c r="I66" s="66">
        <f t="shared" si="15"/>
        <v>2680</v>
      </c>
      <c r="J66" s="67">
        <f t="shared" si="16"/>
        <v>0.1930835734870317</v>
      </c>
      <c r="L66" s="139" t="s">
        <v>6</v>
      </c>
      <c r="M66" s="244">
        <f t="shared" si="17"/>
        <v>40</v>
      </c>
      <c r="N66" s="244"/>
      <c r="O66" s="67">
        <f t="shared" si="18"/>
        <v>0.18604651162790697</v>
      </c>
    </row>
    <row r="67" spans="1:15" x14ac:dyDescent="0.25">
      <c r="A67" s="5" t="s">
        <v>7</v>
      </c>
      <c r="B67" s="3">
        <f t="shared" si="14"/>
        <v>2000</v>
      </c>
      <c r="C67" s="37">
        <f t="shared" si="14"/>
        <v>350</v>
      </c>
      <c r="D67" s="37">
        <f t="shared" si="14"/>
        <v>450</v>
      </c>
      <c r="E67" s="37">
        <f t="shared" si="14"/>
        <v>50</v>
      </c>
      <c r="F67" s="37">
        <f t="shared" si="14"/>
        <v>200</v>
      </c>
      <c r="G67" s="37">
        <f t="shared" si="14"/>
        <v>120</v>
      </c>
      <c r="H67" s="37">
        <f t="shared" si="14"/>
        <v>80</v>
      </c>
      <c r="I67" s="66">
        <f t="shared" si="15"/>
        <v>3250</v>
      </c>
      <c r="J67" s="67">
        <f t="shared" si="16"/>
        <v>0.23414985590778098</v>
      </c>
      <c r="L67" s="139" t="s">
        <v>7</v>
      </c>
      <c r="M67" s="244">
        <f t="shared" si="17"/>
        <v>40</v>
      </c>
      <c r="N67" s="244"/>
      <c r="O67" s="67">
        <f t="shared" si="18"/>
        <v>0.18604651162790697</v>
      </c>
    </row>
    <row r="68" spans="1:15" x14ac:dyDescent="0.25">
      <c r="A68" s="2"/>
      <c r="B68" s="45"/>
      <c r="I68" s="66">
        <f>SUM(I61:I67)</f>
        <v>13880</v>
      </c>
      <c r="J68" s="67">
        <f>SUM(J61:J67)</f>
        <v>1</v>
      </c>
      <c r="M68" s="244">
        <f>SUM(M61:N67)</f>
        <v>215</v>
      </c>
      <c r="N68" s="244"/>
    </row>
  </sheetData>
  <mergeCells count="43">
    <mergeCell ref="M66:N66"/>
    <mergeCell ref="M67:N67"/>
    <mergeCell ref="M68:N68"/>
    <mergeCell ref="M60:N60"/>
    <mergeCell ref="M61:N61"/>
    <mergeCell ref="M62:N62"/>
    <mergeCell ref="M63:N63"/>
    <mergeCell ref="M64:N64"/>
    <mergeCell ref="M65:N65"/>
    <mergeCell ref="A59:J59"/>
    <mergeCell ref="K39:K40"/>
    <mergeCell ref="L39:L40"/>
    <mergeCell ref="M39:R39"/>
    <mergeCell ref="O40:P40"/>
    <mergeCell ref="Q40:R40"/>
    <mergeCell ref="O41:P41"/>
    <mergeCell ref="Q41:R41"/>
    <mergeCell ref="L59:O59"/>
    <mergeCell ref="T1:T2"/>
    <mergeCell ref="A2:B2"/>
    <mergeCell ref="A38:B38"/>
    <mergeCell ref="A39:B40"/>
    <mergeCell ref="C39:J39"/>
    <mergeCell ref="J40:J41"/>
    <mergeCell ref="A41:B41"/>
    <mergeCell ref="N1:N2"/>
    <mergeCell ref="O1:O2"/>
    <mergeCell ref="P1:P2"/>
    <mergeCell ref="Q1:Q2"/>
    <mergeCell ref="R1:R2"/>
    <mergeCell ref="S1:S2"/>
    <mergeCell ref="H1:H2"/>
    <mergeCell ref="I1:I2"/>
    <mergeCell ref="J1:J2"/>
    <mergeCell ref="K1:K2"/>
    <mergeCell ref="L1:L2"/>
    <mergeCell ref="M1:M2"/>
    <mergeCell ref="A1:B1"/>
    <mergeCell ref="C1:C2"/>
    <mergeCell ref="D1:D2"/>
    <mergeCell ref="E1:E2"/>
    <mergeCell ref="F1:F2"/>
    <mergeCell ref="G1:G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32FF2-DEB4-4542-AE0E-F9D26315930D}">
  <dimension ref="A1:T68"/>
  <sheetViews>
    <sheetView topLeftCell="A31" workbookViewId="0">
      <selection activeCell="L59" sqref="L59:O68"/>
    </sheetView>
  </sheetViews>
  <sheetFormatPr baseColWidth="10" defaultRowHeight="15" x14ac:dyDescent="0.25"/>
  <cols>
    <col min="1" max="1" width="10.85546875" style="1"/>
    <col min="2" max="2" width="10.85546875" style="2"/>
    <col min="3" max="10" width="10.85546875" style="45"/>
    <col min="12" max="13" width="10.85546875" style="45"/>
    <col min="14" max="14" width="10.85546875" style="49"/>
    <col min="15" max="15" width="10.85546875" style="45"/>
    <col min="16" max="16" width="10.85546875" style="49"/>
    <col min="17" max="19" width="14.5703125" customWidth="1"/>
    <col min="20" max="20" width="58.42578125" customWidth="1"/>
  </cols>
  <sheetData>
    <row r="1" spans="1:20" ht="14.45" customHeight="1" x14ac:dyDescent="0.25">
      <c r="A1" s="258">
        <v>2020</v>
      </c>
      <c r="B1" s="259"/>
      <c r="C1" s="248" t="s">
        <v>8</v>
      </c>
      <c r="D1" s="252" t="s">
        <v>9</v>
      </c>
      <c r="E1" s="252" t="s">
        <v>10</v>
      </c>
      <c r="F1" s="252" t="s">
        <v>11</v>
      </c>
      <c r="G1" s="252" t="s">
        <v>12</v>
      </c>
      <c r="H1" s="252" t="s">
        <v>13</v>
      </c>
      <c r="I1" s="254" t="s">
        <v>14</v>
      </c>
      <c r="J1" s="248" t="s">
        <v>15</v>
      </c>
      <c r="K1" s="256" t="s">
        <v>19</v>
      </c>
      <c r="L1" s="254" t="s">
        <v>20</v>
      </c>
      <c r="M1" s="248" t="s">
        <v>22</v>
      </c>
      <c r="N1" s="246" t="s">
        <v>23</v>
      </c>
      <c r="O1" s="248" t="s">
        <v>24</v>
      </c>
      <c r="P1" s="246" t="s">
        <v>23</v>
      </c>
      <c r="Q1" s="250" t="s">
        <v>16</v>
      </c>
      <c r="R1" s="271" t="s">
        <v>17</v>
      </c>
      <c r="S1" s="246" t="s">
        <v>18</v>
      </c>
      <c r="T1" s="260" t="s">
        <v>34</v>
      </c>
    </row>
    <row r="2" spans="1:20" ht="15.75" thickBot="1" x14ac:dyDescent="0.3">
      <c r="A2" s="262" t="s">
        <v>46</v>
      </c>
      <c r="B2" s="263"/>
      <c r="C2" s="249"/>
      <c r="D2" s="253"/>
      <c r="E2" s="253"/>
      <c r="F2" s="253"/>
      <c r="G2" s="253"/>
      <c r="H2" s="253"/>
      <c r="I2" s="255"/>
      <c r="J2" s="249"/>
      <c r="K2" s="257"/>
      <c r="L2" s="255"/>
      <c r="M2" s="249"/>
      <c r="N2" s="247"/>
      <c r="O2" s="249"/>
      <c r="P2" s="247"/>
      <c r="Q2" s="251"/>
      <c r="R2" s="272"/>
      <c r="S2" s="247"/>
      <c r="T2" s="261"/>
    </row>
    <row r="3" spans="1:20" x14ac:dyDescent="0.25">
      <c r="A3" s="8" t="s">
        <v>3</v>
      </c>
      <c r="B3" s="9"/>
      <c r="C3" s="32"/>
      <c r="D3" s="33"/>
      <c r="E3" s="33"/>
      <c r="F3" s="33"/>
      <c r="G3" s="33"/>
      <c r="H3" s="33"/>
      <c r="I3" s="34"/>
      <c r="J3" s="35" t="str">
        <f t="shared" ref="J3:J9" si="0">IF(SUM(C3:I3)=0,"",SUM(C3:I3))</f>
        <v/>
      </c>
      <c r="K3" s="15"/>
      <c r="L3" s="46" t="str">
        <f t="shared" ref="L3:L9" si="1">IF(J3="","",J3/K3)</f>
        <v/>
      </c>
      <c r="M3" s="32"/>
      <c r="N3" s="50" t="str">
        <f t="shared" ref="N3:P9" si="2">IF(J3="","",($J3-M3)/M3)</f>
        <v/>
      </c>
      <c r="O3" s="32"/>
      <c r="P3" s="50" t="str">
        <f t="shared" si="2"/>
        <v/>
      </c>
      <c r="Q3" s="23"/>
      <c r="R3" s="16"/>
      <c r="S3" s="69" t="str">
        <f t="shared" ref="S3:S4" si="3">IF(SUM(Q3:R3)=0,"",SUM(Q3:R3))</f>
        <v/>
      </c>
      <c r="T3" s="27"/>
    </row>
    <row r="4" spans="1:20" x14ac:dyDescent="0.25">
      <c r="A4" s="10" t="s">
        <v>1</v>
      </c>
      <c r="B4" s="12"/>
      <c r="C4" s="36"/>
      <c r="D4" s="37"/>
      <c r="E4" s="37"/>
      <c r="F4" s="37"/>
      <c r="G4" s="37"/>
      <c r="H4" s="37"/>
      <c r="I4" s="38"/>
      <c r="J4" s="39" t="str">
        <f t="shared" si="0"/>
        <v/>
      </c>
      <c r="K4" s="4"/>
      <c r="L4" s="47" t="str">
        <f t="shared" si="1"/>
        <v/>
      </c>
      <c r="M4" s="36"/>
      <c r="N4" s="51" t="str">
        <f t="shared" si="2"/>
        <v/>
      </c>
      <c r="O4" s="36"/>
      <c r="P4" s="51" t="str">
        <f t="shared" si="2"/>
        <v/>
      </c>
      <c r="Q4" s="24"/>
      <c r="R4" s="17"/>
      <c r="S4" s="70" t="str">
        <f t="shared" si="3"/>
        <v/>
      </c>
      <c r="T4" s="28"/>
    </row>
    <row r="5" spans="1:20" x14ac:dyDescent="0.25">
      <c r="A5" s="10" t="s">
        <v>2</v>
      </c>
      <c r="B5" s="12">
        <v>37438</v>
      </c>
      <c r="C5" s="36">
        <v>1000</v>
      </c>
      <c r="D5" s="37">
        <v>100</v>
      </c>
      <c r="E5" s="37">
        <v>100</v>
      </c>
      <c r="F5" s="37">
        <v>250</v>
      </c>
      <c r="G5" s="37">
        <v>50</v>
      </c>
      <c r="H5" s="37">
        <v>100</v>
      </c>
      <c r="I5" s="38">
        <v>100</v>
      </c>
      <c r="J5" s="39">
        <f t="shared" si="0"/>
        <v>1700</v>
      </c>
      <c r="K5" s="4">
        <v>600</v>
      </c>
      <c r="L5" s="47">
        <f t="shared" si="1"/>
        <v>2.8333333333333335</v>
      </c>
      <c r="M5" s="36">
        <v>1800</v>
      </c>
      <c r="N5" s="51">
        <f t="shared" si="2"/>
        <v>-5.5555555555555552E-2</v>
      </c>
      <c r="O5" s="36">
        <v>1600</v>
      </c>
      <c r="P5" s="51">
        <f t="shared" si="2"/>
        <v>6.25E-2</v>
      </c>
      <c r="Q5" s="24">
        <v>15</v>
      </c>
      <c r="R5" s="17">
        <v>15</v>
      </c>
      <c r="S5" s="70">
        <f>IF(SUM(Q5:R5)=0,"",SUM(Q5:R5))</f>
        <v>30</v>
      </c>
      <c r="T5" s="28"/>
    </row>
    <row r="6" spans="1:20" x14ac:dyDescent="0.25">
      <c r="A6" s="10" t="s">
        <v>4</v>
      </c>
      <c r="B6" s="12">
        <v>37439</v>
      </c>
      <c r="C6" s="36">
        <v>1200</v>
      </c>
      <c r="D6" s="37">
        <v>150</v>
      </c>
      <c r="E6" s="37">
        <v>130</v>
      </c>
      <c r="F6" s="37">
        <v>300</v>
      </c>
      <c r="G6" s="37">
        <v>40</v>
      </c>
      <c r="H6" s="37">
        <v>80</v>
      </c>
      <c r="I6" s="38">
        <v>100</v>
      </c>
      <c r="J6" s="39">
        <f t="shared" si="0"/>
        <v>2000</v>
      </c>
      <c r="K6" s="4">
        <v>700</v>
      </c>
      <c r="L6" s="47">
        <f t="shared" si="1"/>
        <v>2.8571428571428572</v>
      </c>
      <c r="M6" s="36">
        <v>1900</v>
      </c>
      <c r="N6" s="51">
        <f t="shared" si="2"/>
        <v>5.2631578947368418E-2</v>
      </c>
      <c r="O6" s="36">
        <v>2100</v>
      </c>
      <c r="P6" s="51">
        <f t="shared" si="2"/>
        <v>-4.7619047619047616E-2</v>
      </c>
      <c r="Q6" s="24">
        <v>15</v>
      </c>
      <c r="R6" s="17">
        <v>20</v>
      </c>
      <c r="S6" s="70">
        <f t="shared" ref="S6" si="4">IF(SUM(Q6:R6)=0,"",SUM(Q6:R6))</f>
        <v>35</v>
      </c>
      <c r="T6" s="28"/>
    </row>
    <row r="7" spans="1:20" x14ac:dyDescent="0.25">
      <c r="A7" s="10" t="s">
        <v>5</v>
      </c>
      <c r="B7" s="12">
        <v>37440</v>
      </c>
      <c r="C7" s="36">
        <v>1400</v>
      </c>
      <c r="D7" s="37">
        <v>200</v>
      </c>
      <c r="E7" s="37">
        <v>90</v>
      </c>
      <c r="F7" s="37">
        <v>400</v>
      </c>
      <c r="G7" s="37">
        <v>60</v>
      </c>
      <c r="H7" s="37">
        <v>120</v>
      </c>
      <c r="I7" s="38">
        <v>100</v>
      </c>
      <c r="J7" s="39">
        <f t="shared" si="0"/>
        <v>2370</v>
      </c>
      <c r="K7" s="4">
        <v>800</v>
      </c>
      <c r="L7" s="47">
        <f t="shared" si="1"/>
        <v>2.9624999999999999</v>
      </c>
      <c r="M7" s="36">
        <v>2200</v>
      </c>
      <c r="N7" s="51">
        <f t="shared" si="2"/>
        <v>7.7272727272727271E-2</v>
      </c>
      <c r="O7" s="36">
        <v>2300</v>
      </c>
      <c r="P7" s="51">
        <f t="shared" si="2"/>
        <v>3.0434782608695653E-2</v>
      </c>
      <c r="Q7" s="24">
        <v>20</v>
      </c>
      <c r="R7" s="17">
        <v>20</v>
      </c>
      <c r="S7" s="70">
        <f t="shared" ref="S7:S11" si="5">IF(SUM(Q7:R7)=0,"",SUM(Q7:R7))</f>
        <v>40</v>
      </c>
      <c r="T7" s="28"/>
    </row>
    <row r="8" spans="1:20" x14ac:dyDescent="0.25">
      <c r="A8" s="10" t="s">
        <v>6</v>
      </c>
      <c r="B8" s="12">
        <v>37441</v>
      </c>
      <c r="C8" s="36">
        <v>1500</v>
      </c>
      <c r="D8" s="37">
        <v>250</v>
      </c>
      <c r="E8" s="37">
        <v>300</v>
      </c>
      <c r="F8" s="37">
        <v>150</v>
      </c>
      <c r="G8" s="37">
        <v>150</v>
      </c>
      <c r="H8" s="37">
        <v>180</v>
      </c>
      <c r="I8" s="38">
        <v>150</v>
      </c>
      <c r="J8" s="39">
        <f t="shared" si="0"/>
        <v>2680</v>
      </c>
      <c r="K8" s="4">
        <v>900</v>
      </c>
      <c r="L8" s="47">
        <f t="shared" si="1"/>
        <v>2.9777777777777779</v>
      </c>
      <c r="M8" s="36">
        <v>2800</v>
      </c>
      <c r="N8" s="51">
        <f t="shared" si="2"/>
        <v>-4.2857142857142858E-2</v>
      </c>
      <c r="O8" s="36">
        <v>2700</v>
      </c>
      <c r="P8" s="51">
        <f t="shared" si="2"/>
        <v>-7.4074074074074077E-3</v>
      </c>
      <c r="Q8" s="24">
        <v>20</v>
      </c>
      <c r="R8" s="17">
        <v>20</v>
      </c>
      <c r="S8" s="70">
        <f t="shared" si="5"/>
        <v>40</v>
      </c>
      <c r="T8" s="28"/>
    </row>
    <row r="9" spans="1:20" ht="15.75" thickBot="1" x14ac:dyDescent="0.3">
      <c r="A9" s="18" t="s">
        <v>7</v>
      </c>
      <c r="B9" s="19">
        <v>37442</v>
      </c>
      <c r="C9" s="40">
        <v>2000</v>
      </c>
      <c r="D9" s="41">
        <v>350</v>
      </c>
      <c r="E9" s="41">
        <v>450</v>
      </c>
      <c r="F9" s="41">
        <v>50</v>
      </c>
      <c r="G9" s="41">
        <v>200</v>
      </c>
      <c r="H9" s="41">
        <v>120</v>
      </c>
      <c r="I9" s="42">
        <v>80</v>
      </c>
      <c r="J9" s="43">
        <f t="shared" si="0"/>
        <v>3250</v>
      </c>
      <c r="K9" s="20">
        <v>1100</v>
      </c>
      <c r="L9" s="48">
        <f t="shared" si="1"/>
        <v>2.9545454545454546</v>
      </c>
      <c r="M9" s="40">
        <v>3100</v>
      </c>
      <c r="N9" s="52">
        <f t="shared" si="2"/>
        <v>4.8387096774193547E-2</v>
      </c>
      <c r="O9" s="40">
        <v>3200</v>
      </c>
      <c r="P9" s="52">
        <f t="shared" si="2"/>
        <v>1.5625E-2</v>
      </c>
      <c r="Q9" s="25">
        <v>20</v>
      </c>
      <c r="R9" s="21">
        <v>20</v>
      </c>
      <c r="S9" s="71">
        <f t="shared" si="5"/>
        <v>40</v>
      </c>
      <c r="T9" s="29"/>
    </row>
    <row r="10" spans="1:20" x14ac:dyDescent="0.25">
      <c r="A10" s="8" t="s">
        <v>3</v>
      </c>
      <c r="B10" s="9">
        <v>37443</v>
      </c>
      <c r="C10" s="32"/>
      <c r="D10" s="33"/>
      <c r="E10" s="33"/>
      <c r="F10" s="33"/>
      <c r="G10" s="33"/>
      <c r="H10" s="33"/>
      <c r="I10" s="34"/>
      <c r="J10" s="35" t="str">
        <f>IF(SUM(C10:I10)=0,"",SUM(C10:I10))</f>
        <v/>
      </c>
      <c r="K10" s="15"/>
      <c r="L10" s="46" t="str">
        <f>IF(J10="","",J10/K10)</f>
        <v/>
      </c>
      <c r="M10" s="32"/>
      <c r="N10" s="50" t="str">
        <f>IF(J10="","",($J10-M10)/M10)</f>
        <v/>
      </c>
      <c r="O10" s="32"/>
      <c r="P10" s="50" t="str">
        <f>IF(L10="","",($J10-O10)/O10)</f>
        <v/>
      </c>
      <c r="Q10" s="23"/>
      <c r="R10" s="16"/>
      <c r="S10" s="69" t="str">
        <f t="shared" si="5"/>
        <v/>
      </c>
      <c r="T10" s="27"/>
    </row>
    <row r="11" spans="1:20" x14ac:dyDescent="0.25">
      <c r="A11" s="10" t="s">
        <v>1</v>
      </c>
      <c r="B11" s="12">
        <v>37444</v>
      </c>
      <c r="C11" s="36">
        <v>1200</v>
      </c>
      <c r="D11" s="37">
        <v>150</v>
      </c>
      <c r="E11" s="37">
        <v>30</v>
      </c>
      <c r="F11" s="37">
        <v>300</v>
      </c>
      <c r="G11" s="37">
        <v>50</v>
      </c>
      <c r="H11" s="37">
        <v>50</v>
      </c>
      <c r="I11" s="38">
        <v>100</v>
      </c>
      <c r="J11" s="39">
        <f t="shared" ref="J11:J37" si="6">IF(SUM(C11:I11)=0,"",SUM(C11:I11))</f>
        <v>1880</v>
      </c>
      <c r="K11" s="4">
        <v>650</v>
      </c>
      <c r="L11" s="47">
        <f t="shared" ref="L11:L37" si="7">IF(J11="","",J11/K11)</f>
        <v>2.8923076923076922</v>
      </c>
      <c r="M11" s="36">
        <v>1900</v>
      </c>
      <c r="N11" s="51">
        <f t="shared" ref="N11:P26" si="8">IF(J11="","",($J11-M11)/M11)</f>
        <v>-1.0526315789473684E-2</v>
      </c>
      <c r="O11" s="36">
        <v>1800</v>
      </c>
      <c r="P11" s="51">
        <f t="shared" si="8"/>
        <v>4.4444444444444446E-2</v>
      </c>
      <c r="Q11" s="24">
        <v>15</v>
      </c>
      <c r="R11" s="17">
        <v>15</v>
      </c>
      <c r="S11" s="70">
        <f t="shared" si="5"/>
        <v>30</v>
      </c>
      <c r="T11" s="28"/>
    </row>
    <row r="12" spans="1:20" x14ac:dyDescent="0.25">
      <c r="A12" s="10" t="s">
        <v>2</v>
      </c>
      <c r="B12" s="12">
        <v>37445</v>
      </c>
      <c r="C12" s="36">
        <v>1000</v>
      </c>
      <c r="D12" s="37">
        <v>100</v>
      </c>
      <c r="E12" s="37">
        <v>100</v>
      </c>
      <c r="F12" s="37">
        <v>250</v>
      </c>
      <c r="G12" s="37">
        <v>50</v>
      </c>
      <c r="H12" s="37">
        <v>100</v>
      </c>
      <c r="I12" s="38">
        <v>100</v>
      </c>
      <c r="J12" s="39">
        <f t="shared" si="6"/>
        <v>1700</v>
      </c>
      <c r="K12" s="4">
        <v>600</v>
      </c>
      <c r="L12" s="47">
        <f t="shared" si="7"/>
        <v>2.8333333333333335</v>
      </c>
      <c r="M12" s="36">
        <v>1800</v>
      </c>
      <c r="N12" s="51">
        <f t="shared" si="8"/>
        <v>-5.5555555555555552E-2</v>
      </c>
      <c r="O12" s="36">
        <v>1600</v>
      </c>
      <c r="P12" s="51">
        <f t="shared" si="8"/>
        <v>6.25E-2</v>
      </c>
      <c r="Q12" s="24">
        <v>15</v>
      </c>
      <c r="R12" s="17">
        <v>15</v>
      </c>
      <c r="S12" s="70">
        <f>IF(SUM(Q12:R12)=0,"",SUM(Q12:R12))</f>
        <v>30</v>
      </c>
      <c r="T12" s="28"/>
    </row>
    <row r="13" spans="1:20" x14ac:dyDescent="0.25">
      <c r="A13" s="10" t="s">
        <v>4</v>
      </c>
      <c r="B13" s="12">
        <v>37446</v>
      </c>
      <c r="C13" s="36">
        <v>1200</v>
      </c>
      <c r="D13" s="37">
        <v>150</v>
      </c>
      <c r="E13" s="37">
        <v>130</v>
      </c>
      <c r="F13" s="37">
        <v>300</v>
      </c>
      <c r="G13" s="37">
        <v>40</v>
      </c>
      <c r="H13" s="37">
        <v>80</v>
      </c>
      <c r="I13" s="38">
        <v>100</v>
      </c>
      <c r="J13" s="39">
        <f t="shared" si="6"/>
        <v>2000</v>
      </c>
      <c r="K13" s="4">
        <v>700</v>
      </c>
      <c r="L13" s="47">
        <f t="shared" si="7"/>
        <v>2.8571428571428572</v>
      </c>
      <c r="M13" s="36">
        <v>1900</v>
      </c>
      <c r="N13" s="51">
        <f t="shared" si="8"/>
        <v>5.2631578947368418E-2</v>
      </c>
      <c r="O13" s="36">
        <v>2100</v>
      </c>
      <c r="P13" s="51">
        <f t="shared" si="8"/>
        <v>-4.7619047619047616E-2</v>
      </c>
      <c r="Q13" s="24">
        <v>15</v>
      </c>
      <c r="R13" s="17">
        <v>20</v>
      </c>
      <c r="S13" s="70">
        <f t="shared" ref="S13:S37" si="9">IF(SUM(Q13:R13)=0,"",SUM(Q13:R13))</f>
        <v>35</v>
      </c>
      <c r="T13" s="28"/>
    </row>
    <row r="14" spans="1:20" x14ac:dyDescent="0.25">
      <c r="A14" s="10" t="s">
        <v>5</v>
      </c>
      <c r="B14" s="12">
        <v>37447</v>
      </c>
      <c r="C14" s="36">
        <v>1400</v>
      </c>
      <c r="D14" s="37">
        <v>200</v>
      </c>
      <c r="E14" s="37">
        <v>90</v>
      </c>
      <c r="F14" s="37">
        <v>400</v>
      </c>
      <c r="G14" s="37">
        <v>60</v>
      </c>
      <c r="H14" s="37">
        <v>120</v>
      </c>
      <c r="I14" s="38">
        <v>100</v>
      </c>
      <c r="J14" s="39">
        <f t="shared" si="6"/>
        <v>2370</v>
      </c>
      <c r="K14" s="4">
        <v>800</v>
      </c>
      <c r="L14" s="47">
        <f t="shared" si="7"/>
        <v>2.9624999999999999</v>
      </c>
      <c r="M14" s="36">
        <v>2200</v>
      </c>
      <c r="N14" s="51">
        <f t="shared" si="8"/>
        <v>7.7272727272727271E-2</v>
      </c>
      <c r="O14" s="36">
        <v>2300</v>
      </c>
      <c r="P14" s="51">
        <f t="shared" si="8"/>
        <v>3.0434782608695653E-2</v>
      </c>
      <c r="Q14" s="24">
        <v>20</v>
      </c>
      <c r="R14" s="17">
        <v>20</v>
      </c>
      <c r="S14" s="70">
        <f t="shared" si="9"/>
        <v>40</v>
      </c>
      <c r="T14" s="28"/>
    </row>
    <row r="15" spans="1:20" x14ac:dyDescent="0.25">
      <c r="A15" s="10" t="s">
        <v>6</v>
      </c>
      <c r="B15" s="12">
        <v>37448</v>
      </c>
      <c r="C15" s="36">
        <v>1500</v>
      </c>
      <c r="D15" s="37">
        <v>250</v>
      </c>
      <c r="E15" s="37">
        <v>300</v>
      </c>
      <c r="F15" s="37">
        <v>150</v>
      </c>
      <c r="G15" s="37">
        <v>150</v>
      </c>
      <c r="H15" s="37">
        <v>180</v>
      </c>
      <c r="I15" s="38">
        <v>150</v>
      </c>
      <c r="J15" s="39">
        <f t="shared" si="6"/>
        <v>2680</v>
      </c>
      <c r="K15" s="4">
        <v>900</v>
      </c>
      <c r="L15" s="47">
        <f t="shared" si="7"/>
        <v>2.9777777777777779</v>
      </c>
      <c r="M15" s="36">
        <v>2800</v>
      </c>
      <c r="N15" s="51">
        <f t="shared" si="8"/>
        <v>-4.2857142857142858E-2</v>
      </c>
      <c r="O15" s="36">
        <v>2700</v>
      </c>
      <c r="P15" s="51">
        <f t="shared" si="8"/>
        <v>-7.4074074074074077E-3</v>
      </c>
      <c r="Q15" s="24">
        <v>20</v>
      </c>
      <c r="R15" s="17">
        <v>20</v>
      </c>
      <c r="S15" s="70">
        <f t="shared" si="9"/>
        <v>40</v>
      </c>
      <c r="T15" s="28"/>
    </row>
    <row r="16" spans="1:20" ht="15.75" thickBot="1" x14ac:dyDescent="0.3">
      <c r="A16" s="18" t="s">
        <v>7</v>
      </c>
      <c r="B16" s="19">
        <v>37449</v>
      </c>
      <c r="C16" s="40">
        <v>2000</v>
      </c>
      <c r="D16" s="41">
        <v>350</v>
      </c>
      <c r="E16" s="41">
        <v>450</v>
      </c>
      <c r="F16" s="41">
        <v>50</v>
      </c>
      <c r="G16" s="41">
        <v>200</v>
      </c>
      <c r="H16" s="41">
        <v>120</v>
      </c>
      <c r="I16" s="42">
        <v>80</v>
      </c>
      <c r="J16" s="43">
        <f t="shared" si="6"/>
        <v>3250</v>
      </c>
      <c r="K16" s="20">
        <v>1100</v>
      </c>
      <c r="L16" s="48">
        <f t="shared" si="7"/>
        <v>2.9545454545454546</v>
      </c>
      <c r="M16" s="40">
        <v>3100</v>
      </c>
      <c r="N16" s="52">
        <f t="shared" si="8"/>
        <v>4.8387096774193547E-2</v>
      </c>
      <c r="O16" s="40">
        <v>3200</v>
      </c>
      <c r="P16" s="52">
        <f t="shared" si="8"/>
        <v>1.5625E-2</v>
      </c>
      <c r="Q16" s="25">
        <v>20</v>
      </c>
      <c r="R16" s="21">
        <v>20</v>
      </c>
      <c r="S16" s="71">
        <f t="shared" si="9"/>
        <v>40</v>
      </c>
      <c r="T16" s="29"/>
    </row>
    <row r="17" spans="1:20" x14ac:dyDescent="0.25">
      <c r="A17" s="8" t="s">
        <v>3</v>
      </c>
      <c r="B17" s="9">
        <v>37450</v>
      </c>
      <c r="C17" s="32"/>
      <c r="D17" s="33"/>
      <c r="E17" s="33"/>
      <c r="F17" s="33"/>
      <c r="G17" s="33"/>
      <c r="H17" s="33"/>
      <c r="I17" s="34"/>
      <c r="J17" s="35" t="str">
        <f t="shared" si="6"/>
        <v/>
      </c>
      <c r="K17" s="15"/>
      <c r="L17" s="46" t="str">
        <f t="shared" si="7"/>
        <v/>
      </c>
      <c r="M17" s="32"/>
      <c r="N17" s="50" t="str">
        <f t="shared" si="8"/>
        <v/>
      </c>
      <c r="O17" s="32"/>
      <c r="P17" s="50" t="str">
        <f t="shared" si="8"/>
        <v/>
      </c>
      <c r="Q17" s="23"/>
      <c r="R17" s="16"/>
      <c r="S17" s="69" t="str">
        <f t="shared" si="9"/>
        <v/>
      </c>
      <c r="T17" s="27"/>
    </row>
    <row r="18" spans="1:20" x14ac:dyDescent="0.25">
      <c r="A18" s="10" t="s">
        <v>1</v>
      </c>
      <c r="B18" s="12">
        <v>37451</v>
      </c>
      <c r="C18" s="36">
        <v>1200</v>
      </c>
      <c r="D18" s="37">
        <v>150</v>
      </c>
      <c r="E18" s="37">
        <v>30</v>
      </c>
      <c r="F18" s="37">
        <v>300</v>
      </c>
      <c r="G18" s="37">
        <v>50</v>
      </c>
      <c r="H18" s="37">
        <v>50</v>
      </c>
      <c r="I18" s="38">
        <v>100</v>
      </c>
      <c r="J18" s="39">
        <f t="shared" si="6"/>
        <v>1880</v>
      </c>
      <c r="K18" s="4">
        <v>650</v>
      </c>
      <c r="L18" s="47">
        <f t="shared" si="7"/>
        <v>2.8923076923076922</v>
      </c>
      <c r="M18" s="36">
        <v>1900</v>
      </c>
      <c r="N18" s="51">
        <f t="shared" si="8"/>
        <v>-1.0526315789473684E-2</v>
      </c>
      <c r="O18" s="36">
        <v>1800</v>
      </c>
      <c r="P18" s="51">
        <f t="shared" si="8"/>
        <v>4.4444444444444446E-2</v>
      </c>
      <c r="Q18" s="24">
        <v>15</v>
      </c>
      <c r="R18" s="17">
        <v>15</v>
      </c>
      <c r="S18" s="70">
        <f t="shared" si="9"/>
        <v>30</v>
      </c>
      <c r="T18" s="28"/>
    </row>
    <row r="19" spans="1:20" x14ac:dyDescent="0.25">
      <c r="A19" s="10" t="s">
        <v>2</v>
      </c>
      <c r="B19" s="12">
        <v>37452</v>
      </c>
      <c r="C19" s="36">
        <v>1000</v>
      </c>
      <c r="D19" s="37">
        <v>100</v>
      </c>
      <c r="E19" s="37">
        <v>100</v>
      </c>
      <c r="F19" s="37">
        <v>250</v>
      </c>
      <c r="G19" s="37">
        <v>50</v>
      </c>
      <c r="H19" s="37">
        <v>100</v>
      </c>
      <c r="I19" s="38">
        <v>100</v>
      </c>
      <c r="J19" s="39">
        <f t="shared" si="6"/>
        <v>1700</v>
      </c>
      <c r="K19" s="4">
        <v>600</v>
      </c>
      <c r="L19" s="47">
        <f t="shared" si="7"/>
        <v>2.8333333333333335</v>
      </c>
      <c r="M19" s="36">
        <v>1800</v>
      </c>
      <c r="N19" s="51">
        <f t="shared" si="8"/>
        <v>-5.5555555555555552E-2</v>
      </c>
      <c r="O19" s="36">
        <v>1600</v>
      </c>
      <c r="P19" s="51">
        <f t="shared" si="8"/>
        <v>6.25E-2</v>
      </c>
      <c r="Q19" s="24">
        <v>15</v>
      </c>
      <c r="R19" s="17">
        <v>15</v>
      </c>
      <c r="S19" s="70">
        <f t="shared" si="9"/>
        <v>30</v>
      </c>
      <c r="T19" s="28"/>
    </row>
    <row r="20" spans="1:20" x14ac:dyDescent="0.25">
      <c r="A20" s="10" t="s">
        <v>4</v>
      </c>
      <c r="B20" s="12">
        <v>37453</v>
      </c>
      <c r="C20" s="36">
        <v>1200</v>
      </c>
      <c r="D20" s="37">
        <v>150</v>
      </c>
      <c r="E20" s="37">
        <v>130</v>
      </c>
      <c r="F20" s="37">
        <v>300</v>
      </c>
      <c r="G20" s="37">
        <v>40</v>
      </c>
      <c r="H20" s="37">
        <v>80</v>
      </c>
      <c r="I20" s="38">
        <v>100</v>
      </c>
      <c r="J20" s="39">
        <f t="shared" si="6"/>
        <v>2000</v>
      </c>
      <c r="K20" s="4">
        <v>700</v>
      </c>
      <c r="L20" s="47">
        <f t="shared" si="7"/>
        <v>2.8571428571428572</v>
      </c>
      <c r="M20" s="36">
        <v>1900</v>
      </c>
      <c r="N20" s="51">
        <f t="shared" si="8"/>
        <v>5.2631578947368418E-2</v>
      </c>
      <c r="O20" s="36">
        <v>2100</v>
      </c>
      <c r="P20" s="51">
        <f t="shared" si="8"/>
        <v>-4.7619047619047616E-2</v>
      </c>
      <c r="Q20" s="24">
        <v>15</v>
      </c>
      <c r="R20" s="17">
        <v>20</v>
      </c>
      <c r="S20" s="70">
        <f t="shared" si="9"/>
        <v>35</v>
      </c>
      <c r="T20" s="28"/>
    </row>
    <row r="21" spans="1:20" x14ac:dyDescent="0.25">
      <c r="A21" s="10" t="s">
        <v>5</v>
      </c>
      <c r="B21" s="12">
        <v>37454</v>
      </c>
      <c r="C21" s="36">
        <v>1400</v>
      </c>
      <c r="D21" s="37">
        <v>200</v>
      </c>
      <c r="E21" s="37">
        <v>90</v>
      </c>
      <c r="F21" s="37">
        <v>400</v>
      </c>
      <c r="G21" s="37">
        <v>60</v>
      </c>
      <c r="H21" s="37">
        <v>120</v>
      </c>
      <c r="I21" s="38">
        <v>100</v>
      </c>
      <c r="J21" s="39">
        <f t="shared" si="6"/>
        <v>2370</v>
      </c>
      <c r="K21" s="4">
        <v>800</v>
      </c>
      <c r="L21" s="47">
        <f t="shared" si="7"/>
        <v>2.9624999999999999</v>
      </c>
      <c r="M21" s="36">
        <v>2200</v>
      </c>
      <c r="N21" s="51">
        <f t="shared" si="8"/>
        <v>7.7272727272727271E-2</v>
      </c>
      <c r="O21" s="36">
        <v>2300</v>
      </c>
      <c r="P21" s="51">
        <f t="shared" si="8"/>
        <v>3.0434782608695653E-2</v>
      </c>
      <c r="Q21" s="24">
        <v>20</v>
      </c>
      <c r="R21" s="17">
        <v>20</v>
      </c>
      <c r="S21" s="70">
        <f t="shared" si="9"/>
        <v>40</v>
      </c>
      <c r="T21" s="28"/>
    </row>
    <row r="22" spans="1:20" x14ac:dyDescent="0.25">
      <c r="A22" s="10" t="s">
        <v>6</v>
      </c>
      <c r="B22" s="12">
        <v>37455</v>
      </c>
      <c r="C22" s="36">
        <v>1500</v>
      </c>
      <c r="D22" s="37">
        <v>250</v>
      </c>
      <c r="E22" s="37">
        <v>300</v>
      </c>
      <c r="F22" s="37">
        <v>150</v>
      </c>
      <c r="G22" s="37">
        <v>150</v>
      </c>
      <c r="H22" s="37">
        <v>180</v>
      </c>
      <c r="I22" s="38">
        <v>150</v>
      </c>
      <c r="J22" s="39">
        <f t="shared" si="6"/>
        <v>2680</v>
      </c>
      <c r="K22" s="4">
        <v>900</v>
      </c>
      <c r="L22" s="47">
        <f t="shared" si="7"/>
        <v>2.9777777777777779</v>
      </c>
      <c r="M22" s="36">
        <v>2800</v>
      </c>
      <c r="N22" s="51">
        <f t="shared" si="8"/>
        <v>-4.2857142857142858E-2</v>
      </c>
      <c r="O22" s="36">
        <v>2700</v>
      </c>
      <c r="P22" s="51">
        <f t="shared" si="8"/>
        <v>-7.4074074074074077E-3</v>
      </c>
      <c r="Q22" s="24">
        <v>20</v>
      </c>
      <c r="R22" s="17">
        <v>20</v>
      </c>
      <c r="S22" s="70">
        <f t="shared" si="9"/>
        <v>40</v>
      </c>
      <c r="T22" s="28"/>
    </row>
    <row r="23" spans="1:20" ht="15.75" thickBot="1" x14ac:dyDescent="0.3">
      <c r="A23" s="18" t="s">
        <v>7</v>
      </c>
      <c r="B23" s="19">
        <v>37456</v>
      </c>
      <c r="C23" s="40">
        <v>2000</v>
      </c>
      <c r="D23" s="41">
        <v>350</v>
      </c>
      <c r="E23" s="41">
        <v>450</v>
      </c>
      <c r="F23" s="41">
        <v>50</v>
      </c>
      <c r="G23" s="41">
        <v>200</v>
      </c>
      <c r="H23" s="41">
        <v>120</v>
      </c>
      <c r="I23" s="42">
        <v>80</v>
      </c>
      <c r="J23" s="43">
        <f t="shared" si="6"/>
        <v>3250</v>
      </c>
      <c r="K23" s="20">
        <v>1100</v>
      </c>
      <c r="L23" s="48">
        <f t="shared" si="7"/>
        <v>2.9545454545454546</v>
      </c>
      <c r="M23" s="40">
        <v>3100</v>
      </c>
      <c r="N23" s="52">
        <f t="shared" si="8"/>
        <v>4.8387096774193547E-2</v>
      </c>
      <c r="O23" s="40">
        <v>3200</v>
      </c>
      <c r="P23" s="52">
        <f t="shared" si="8"/>
        <v>1.5625E-2</v>
      </c>
      <c r="Q23" s="25">
        <v>20</v>
      </c>
      <c r="R23" s="21">
        <v>20</v>
      </c>
      <c r="S23" s="71">
        <f t="shared" si="9"/>
        <v>40</v>
      </c>
      <c r="T23" s="29"/>
    </row>
    <row r="24" spans="1:20" x14ac:dyDescent="0.25">
      <c r="A24" s="8" t="s">
        <v>3</v>
      </c>
      <c r="B24" s="9">
        <v>37457</v>
      </c>
      <c r="C24" s="32"/>
      <c r="D24" s="33"/>
      <c r="E24" s="33"/>
      <c r="F24" s="33"/>
      <c r="G24" s="33"/>
      <c r="H24" s="33"/>
      <c r="I24" s="34"/>
      <c r="J24" s="35" t="str">
        <f t="shared" si="6"/>
        <v/>
      </c>
      <c r="K24" s="15"/>
      <c r="L24" s="46" t="str">
        <f t="shared" si="7"/>
        <v/>
      </c>
      <c r="M24" s="32"/>
      <c r="N24" s="50" t="str">
        <f t="shared" si="8"/>
        <v/>
      </c>
      <c r="O24" s="32"/>
      <c r="P24" s="50" t="str">
        <f t="shared" si="8"/>
        <v/>
      </c>
      <c r="Q24" s="23"/>
      <c r="R24" s="16"/>
      <c r="S24" s="69" t="str">
        <f t="shared" si="9"/>
        <v/>
      </c>
      <c r="T24" s="27"/>
    </row>
    <row r="25" spans="1:20" x14ac:dyDescent="0.25">
      <c r="A25" s="10" t="s">
        <v>1</v>
      </c>
      <c r="B25" s="12">
        <v>37458</v>
      </c>
      <c r="C25" s="36">
        <v>1200</v>
      </c>
      <c r="D25" s="37">
        <v>150</v>
      </c>
      <c r="E25" s="37">
        <v>30</v>
      </c>
      <c r="F25" s="37">
        <v>300</v>
      </c>
      <c r="G25" s="37">
        <v>50</v>
      </c>
      <c r="H25" s="37">
        <v>50</v>
      </c>
      <c r="I25" s="38">
        <v>100</v>
      </c>
      <c r="J25" s="39">
        <f t="shared" si="6"/>
        <v>1880</v>
      </c>
      <c r="K25" s="4">
        <v>650</v>
      </c>
      <c r="L25" s="47">
        <f t="shared" si="7"/>
        <v>2.8923076923076922</v>
      </c>
      <c r="M25" s="36">
        <v>1900</v>
      </c>
      <c r="N25" s="51">
        <f t="shared" si="8"/>
        <v>-1.0526315789473684E-2</v>
      </c>
      <c r="O25" s="36">
        <v>1800</v>
      </c>
      <c r="P25" s="51">
        <f t="shared" si="8"/>
        <v>4.4444444444444446E-2</v>
      </c>
      <c r="Q25" s="24">
        <v>15</v>
      </c>
      <c r="R25" s="17">
        <v>15</v>
      </c>
      <c r="S25" s="70">
        <f t="shared" si="9"/>
        <v>30</v>
      </c>
      <c r="T25" s="28"/>
    </row>
    <row r="26" spans="1:20" x14ac:dyDescent="0.25">
      <c r="A26" s="10" t="s">
        <v>2</v>
      </c>
      <c r="B26" s="12">
        <v>37459</v>
      </c>
      <c r="C26" s="36">
        <v>1000</v>
      </c>
      <c r="D26" s="37">
        <v>100</v>
      </c>
      <c r="E26" s="37">
        <v>100</v>
      </c>
      <c r="F26" s="37">
        <v>250</v>
      </c>
      <c r="G26" s="37">
        <v>50</v>
      </c>
      <c r="H26" s="37">
        <v>100</v>
      </c>
      <c r="I26" s="38">
        <v>100</v>
      </c>
      <c r="J26" s="39">
        <f t="shared" si="6"/>
        <v>1700</v>
      </c>
      <c r="K26" s="4">
        <v>600</v>
      </c>
      <c r="L26" s="47">
        <f t="shared" si="7"/>
        <v>2.8333333333333335</v>
      </c>
      <c r="M26" s="36">
        <v>1800</v>
      </c>
      <c r="N26" s="51">
        <f t="shared" si="8"/>
        <v>-5.5555555555555552E-2</v>
      </c>
      <c r="O26" s="36">
        <v>1600</v>
      </c>
      <c r="P26" s="51">
        <f t="shared" si="8"/>
        <v>6.25E-2</v>
      </c>
      <c r="Q26" s="24">
        <v>15</v>
      </c>
      <c r="R26" s="17">
        <v>15</v>
      </c>
      <c r="S26" s="70">
        <f t="shared" si="9"/>
        <v>30</v>
      </c>
      <c r="T26" s="28"/>
    </row>
    <row r="27" spans="1:20" x14ac:dyDescent="0.25">
      <c r="A27" s="10" t="s">
        <v>4</v>
      </c>
      <c r="B27" s="12">
        <v>37460</v>
      </c>
      <c r="C27" s="36">
        <v>1200</v>
      </c>
      <c r="D27" s="37">
        <v>150</v>
      </c>
      <c r="E27" s="37">
        <v>130</v>
      </c>
      <c r="F27" s="37">
        <v>300</v>
      </c>
      <c r="G27" s="37">
        <v>40</v>
      </c>
      <c r="H27" s="37">
        <v>80</v>
      </c>
      <c r="I27" s="38">
        <v>100</v>
      </c>
      <c r="J27" s="39">
        <f t="shared" si="6"/>
        <v>2000</v>
      </c>
      <c r="K27" s="4">
        <v>700</v>
      </c>
      <c r="L27" s="47">
        <f t="shared" si="7"/>
        <v>2.8571428571428572</v>
      </c>
      <c r="M27" s="36">
        <v>1900</v>
      </c>
      <c r="N27" s="51">
        <f t="shared" ref="N27:P37" si="10">IF(J27="","",($J27-M27)/M27)</f>
        <v>5.2631578947368418E-2</v>
      </c>
      <c r="O27" s="36">
        <v>2100</v>
      </c>
      <c r="P27" s="51">
        <f t="shared" si="10"/>
        <v>-4.7619047619047616E-2</v>
      </c>
      <c r="Q27" s="24">
        <v>15</v>
      </c>
      <c r="R27" s="17">
        <v>20</v>
      </c>
      <c r="S27" s="70">
        <f t="shared" si="9"/>
        <v>35</v>
      </c>
      <c r="T27" s="28"/>
    </row>
    <row r="28" spans="1:20" x14ac:dyDescent="0.25">
      <c r="A28" s="10" t="s">
        <v>5</v>
      </c>
      <c r="B28" s="12">
        <v>37461</v>
      </c>
      <c r="C28" s="36">
        <v>1400</v>
      </c>
      <c r="D28" s="37">
        <v>200</v>
      </c>
      <c r="E28" s="37">
        <v>90</v>
      </c>
      <c r="F28" s="37">
        <v>400</v>
      </c>
      <c r="G28" s="37">
        <v>60</v>
      </c>
      <c r="H28" s="37">
        <v>120</v>
      </c>
      <c r="I28" s="38">
        <v>100</v>
      </c>
      <c r="J28" s="39">
        <f t="shared" si="6"/>
        <v>2370</v>
      </c>
      <c r="K28" s="4">
        <v>800</v>
      </c>
      <c r="L28" s="47">
        <f t="shared" si="7"/>
        <v>2.9624999999999999</v>
      </c>
      <c r="M28" s="36">
        <v>2200</v>
      </c>
      <c r="N28" s="51">
        <f t="shared" si="10"/>
        <v>7.7272727272727271E-2</v>
      </c>
      <c r="O28" s="36">
        <v>2300</v>
      </c>
      <c r="P28" s="51">
        <f t="shared" si="10"/>
        <v>3.0434782608695653E-2</v>
      </c>
      <c r="Q28" s="24">
        <v>20</v>
      </c>
      <c r="R28" s="17">
        <v>20</v>
      </c>
      <c r="S28" s="70">
        <f t="shared" si="9"/>
        <v>40</v>
      </c>
      <c r="T28" s="28"/>
    </row>
    <row r="29" spans="1:20" x14ac:dyDescent="0.25">
      <c r="A29" s="10" t="s">
        <v>6</v>
      </c>
      <c r="B29" s="12">
        <v>37462</v>
      </c>
      <c r="C29" s="36">
        <v>1500</v>
      </c>
      <c r="D29" s="37">
        <v>250</v>
      </c>
      <c r="E29" s="37">
        <v>300</v>
      </c>
      <c r="F29" s="37">
        <v>150</v>
      </c>
      <c r="G29" s="37">
        <v>150</v>
      </c>
      <c r="H29" s="37">
        <v>180</v>
      </c>
      <c r="I29" s="38">
        <v>150</v>
      </c>
      <c r="J29" s="39">
        <f t="shared" si="6"/>
        <v>2680</v>
      </c>
      <c r="K29" s="4">
        <v>900</v>
      </c>
      <c r="L29" s="47">
        <f t="shared" si="7"/>
        <v>2.9777777777777779</v>
      </c>
      <c r="M29" s="36">
        <v>2800</v>
      </c>
      <c r="N29" s="51">
        <f t="shared" si="10"/>
        <v>-4.2857142857142858E-2</v>
      </c>
      <c r="O29" s="36">
        <v>2700</v>
      </c>
      <c r="P29" s="51">
        <f t="shared" si="10"/>
        <v>-7.4074074074074077E-3</v>
      </c>
      <c r="Q29" s="24">
        <v>20</v>
      </c>
      <c r="R29" s="17">
        <v>20</v>
      </c>
      <c r="S29" s="70">
        <f t="shared" si="9"/>
        <v>40</v>
      </c>
      <c r="T29" s="28"/>
    </row>
    <row r="30" spans="1:20" ht="15.75" thickBot="1" x14ac:dyDescent="0.3">
      <c r="A30" s="18" t="s">
        <v>7</v>
      </c>
      <c r="B30" s="19">
        <v>37463</v>
      </c>
      <c r="C30" s="40">
        <v>2000</v>
      </c>
      <c r="D30" s="41">
        <v>350</v>
      </c>
      <c r="E30" s="41">
        <v>450</v>
      </c>
      <c r="F30" s="41">
        <v>50</v>
      </c>
      <c r="G30" s="41">
        <v>200</v>
      </c>
      <c r="H30" s="41">
        <v>120</v>
      </c>
      <c r="I30" s="42">
        <v>80</v>
      </c>
      <c r="J30" s="43">
        <f t="shared" si="6"/>
        <v>3250</v>
      </c>
      <c r="K30" s="20">
        <v>1100</v>
      </c>
      <c r="L30" s="48">
        <f t="shared" si="7"/>
        <v>2.9545454545454546</v>
      </c>
      <c r="M30" s="40">
        <v>3100</v>
      </c>
      <c r="N30" s="52">
        <f t="shared" si="10"/>
        <v>4.8387096774193547E-2</v>
      </c>
      <c r="O30" s="40">
        <v>3200</v>
      </c>
      <c r="P30" s="52">
        <f t="shared" si="10"/>
        <v>1.5625E-2</v>
      </c>
      <c r="Q30" s="25">
        <v>20</v>
      </c>
      <c r="R30" s="21">
        <v>20</v>
      </c>
      <c r="S30" s="71">
        <f t="shared" si="9"/>
        <v>40</v>
      </c>
      <c r="T30" s="29"/>
    </row>
    <row r="31" spans="1:20" x14ac:dyDescent="0.25">
      <c r="A31" s="8" t="s">
        <v>3</v>
      </c>
      <c r="B31" s="9">
        <v>37464</v>
      </c>
      <c r="C31" s="32"/>
      <c r="D31" s="33"/>
      <c r="E31" s="33"/>
      <c r="F31" s="33"/>
      <c r="G31" s="33"/>
      <c r="H31" s="33"/>
      <c r="I31" s="34"/>
      <c r="J31" s="35" t="str">
        <f t="shared" si="6"/>
        <v/>
      </c>
      <c r="K31" s="15"/>
      <c r="L31" s="46" t="str">
        <f t="shared" si="7"/>
        <v/>
      </c>
      <c r="M31" s="32"/>
      <c r="N31" s="50" t="str">
        <f t="shared" si="10"/>
        <v/>
      </c>
      <c r="O31" s="32"/>
      <c r="P31" s="50" t="str">
        <f t="shared" si="10"/>
        <v/>
      </c>
      <c r="Q31" s="23"/>
      <c r="R31" s="16"/>
      <c r="S31" s="69" t="str">
        <f t="shared" si="9"/>
        <v/>
      </c>
      <c r="T31" s="27"/>
    </row>
    <row r="32" spans="1:20" x14ac:dyDescent="0.25">
      <c r="A32" s="10" t="s">
        <v>1</v>
      </c>
      <c r="B32" s="12">
        <v>37465</v>
      </c>
      <c r="C32" s="36">
        <v>1200</v>
      </c>
      <c r="D32" s="37">
        <v>150</v>
      </c>
      <c r="E32" s="37">
        <v>30</v>
      </c>
      <c r="F32" s="37">
        <v>300</v>
      </c>
      <c r="G32" s="37">
        <v>50</v>
      </c>
      <c r="H32" s="37">
        <v>50</v>
      </c>
      <c r="I32" s="38">
        <v>100</v>
      </c>
      <c r="J32" s="39">
        <f t="shared" si="6"/>
        <v>1880</v>
      </c>
      <c r="K32" s="4">
        <v>650</v>
      </c>
      <c r="L32" s="47">
        <f t="shared" si="7"/>
        <v>2.8923076923076922</v>
      </c>
      <c r="M32" s="36">
        <v>1900</v>
      </c>
      <c r="N32" s="51">
        <f t="shared" si="10"/>
        <v>-1.0526315789473684E-2</v>
      </c>
      <c r="O32" s="36">
        <v>1800</v>
      </c>
      <c r="P32" s="51">
        <f t="shared" si="10"/>
        <v>4.4444444444444446E-2</v>
      </c>
      <c r="Q32" s="24">
        <v>15</v>
      </c>
      <c r="R32" s="17">
        <v>15</v>
      </c>
      <c r="S32" s="70">
        <f t="shared" si="9"/>
        <v>30</v>
      </c>
      <c r="T32" s="28"/>
    </row>
    <row r="33" spans="1:20" x14ac:dyDescent="0.25">
      <c r="A33" s="10" t="s">
        <v>2</v>
      </c>
      <c r="B33" s="12">
        <v>37466</v>
      </c>
      <c r="C33" s="36">
        <v>1000</v>
      </c>
      <c r="D33" s="37">
        <v>100</v>
      </c>
      <c r="E33" s="37">
        <v>100</v>
      </c>
      <c r="F33" s="37">
        <v>250</v>
      </c>
      <c r="G33" s="37">
        <v>50</v>
      </c>
      <c r="H33" s="37">
        <v>100</v>
      </c>
      <c r="I33" s="38">
        <v>100</v>
      </c>
      <c r="J33" s="39">
        <f t="shared" si="6"/>
        <v>1700</v>
      </c>
      <c r="K33" s="4">
        <v>600</v>
      </c>
      <c r="L33" s="47">
        <f t="shared" si="7"/>
        <v>2.8333333333333335</v>
      </c>
      <c r="M33" s="36">
        <v>1800</v>
      </c>
      <c r="N33" s="51">
        <f t="shared" si="10"/>
        <v>-5.5555555555555552E-2</v>
      </c>
      <c r="O33" s="36">
        <v>1600</v>
      </c>
      <c r="P33" s="51">
        <f t="shared" si="10"/>
        <v>6.25E-2</v>
      </c>
      <c r="Q33" s="24">
        <v>15</v>
      </c>
      <c r="R33" s="17">
        <v>15</v>
      </c>
      <c r="S33" s="70">
        <f t="shared" si="9"/>
        <v>30</v>
      </c>
      <c r="T33" s="28"/>
    </row>
    <row r="34" spans="1:20" x14ac:dyDescent="0.25">
      <c r="A34" s="10" t="s">
        <v>4</v>
      </c>
      <c r="B34" s="12">
        <v>37467</v>
      </c>
      <c r="C34" s="36">
        <v>1200</v>
      </c>
      <c r="D34" s="37">
        <v>150</v>
      </c>
      <c r="E34" s="37">
        <v>130</v>
      </c>
      <c r="F34" s="37">
        <v>300</v>
      </c>
      <c r="G34" s="37">
        <v>40</v>
      </c>
      <c r="H34" s="37">
        <v>80</v>
      </c>
      <c r="I34" s="38">
        <v>100</v>
      </c>
      <c r="J34" s="39">
        <f t="shared" si="6"/>
        <v>2000</v>
      </c>
      <c r="K34" s="4">
        <v>700</v>
      </c>
      <c r="L34" s="47">
        <f t="shared" si="7"/>
        <v>2.8571428571428572</v>
      </c>
      <c r="M34" s="36">
        <v>1900</v>
      </c>
      <c r="N34" s="51">
        <f t="shared" si="10"/>
        <v>5.2631578947368418E-2</v>
      </c>
      <c r="O34" s="36">
        <v>2100</v>
      </c>
      <c r="P34" s="51">
        <f t="shared" si="10"/>
        <v>-4.7619047619047616E-2</v>
      </c>
      <c r="Q34" s="24">
        <v>15</v>
      </c>
      <c r="R34" s="17">
        <v>20</v>
      </c>
      <c r="S34" s="70">
        <f t="shared" si="9"/>
        <v>35</v>
      </c>
      <c r="T34" s="28"/>
    </row>
    <row r="35" spans="1:20" x14ac:dyDescent="0.25">
      <c r="A35" s="10" t="s">
        <v>5</v>
      </c>
      <c r="B35" s="12">
        <v>37468</v>
      </c>
      <c r="C35" s="36">
        <v>1400</v>
      </c>
      <c r="D35" s="37">
        <v>200</v>
      </c>
      <c r="E35" s="37">
        <v>90</v>
      </c>
      <c r="F35" s="37">
        <v>400</v>
      </c>
      <c r="G35" s="37">
        <v>60</v>
      </c>
      <c r="H35" s="37">
        <v>120</v>
      </c>
      <c r="I35" s="38">
        <v>100</v>
      </c>
      <c r="J35" s="39">
        <f t="shared" si="6"/>
        <v>2370</v>
      </c>
      <c r="K35" s="4">
        <v>800</v>
      </c>
      <c r="L35" s="47">
        <f t="shared" si="7"/>
        <v>2.9624999999999999</v>
      </c>
      <c r="M35" s="36">
        <v>2200</v>
      </c>
      <c r="N35" s="51">
        <f t="shared" si="10"/>
        <v>7.7272727272727271E-2</v>
      </c>
      <c r="O35" s="36">
        <v>2300</v>
      </c>
      <c r="P35" s="51">
        <f t="shared" si="10"/>
        <v>3.0434782608695653E-2</v>
      </c>
      <c r="Q35" s="24">
        <v>20</v>
      </c>
      <c r="R35" s="17">
        <v>20</v>
      </c>
      <c r="S35" s="70">
        <f t="shared" si="9"/>
        <v>40</v>
      </c>
      <c r="T35" s="28"/>
    </row>
    <row r="36" spans="1:20" x14ac:dyDescent="0.25">
      <c r="A36" s="10" t="s">
        <v>6</v>
      </c>
      <c r="B36" s="12"/>
      <c r="C36" s="36"/>
      <c r="D36" s="37"/>
      <c r="E36" s="37"/>
      <c r="F36" s="37"/>
      <c r="G36" s="37"/>
      <c r="H36" s="37"/>
      <c r="I36" s="38"/>
      <c r="J36" s="39" t="str">
        <f t="shared" si="6"/>
        <v/>
      </c>
      <c r="K36" s="4"/>
      <c r="L36" s="47" t="str">
        <f t="shared" si="7"/>
        <v/>
      </c>
      <c r="M36" s="36"/>
      <c r="N36" s="51" t="str">
        <f t="shared" si="10"/>
        <v/>
      </c>
      <c r="O36" s="36"/>
      <c r="P36" s="51" t="str">
        <f t="shared" si="10"/>
        <v/>
      </c>
      <c r="Q36" s="24"/>
      <c r="R36" s="17"/>
      <c r="S36" s="70" t="str">
        <f t="shared" si="9"/>
        <v/>
      </c>
      <c r="T36" s="28"/>
    </row>
    <row r="37" spans="1:20" ht="15.75" thickBot="1" x14ac:dyDescent="0.3">
      <c r="A37" s="18" t="s">
        <v>7</v>
      </c>
      <c r="B37" s="19"/>
      <c r="C37" s="40"/>
      <c r="D37" s="41"/>
      <c r="E37" s="41"/>
      <c r="F37" s="41"/>
      <c r="G37" s="41"/>
      <c r="H37" s="41"/>
      <c r="I37" s="42"/>
      <c r="J37" s="43" t="str">
        <f t="shared" si="6"/>
        <v/>
      </c>
      <c r="K37" s="20"/>
      <c r="L37" s="48" t="str">
        <f t="shared" si="7"/>
        <v/>
      </c>
      <c r="M37" s="40"/>
      <c r="N37" s="52" t="str">
        <f t="shared" si="10"/>
        <v/>
      </c>
      <c r="O37" s="40"/>
      <c r="P37" s="52" t="str">
        <f t="shared" si="10"/>
        <v/>
      </c>
      <c r="Q37" s="25"/>
      <c r="R37" s="21"/>
      <c r="S37" s="71" t="str">
        <f t="shared" si="9"/>
        <v/>
      </c>
      <c r="T37" s="29"/>
    </row>
    <row r="38" spans="1:20" ht="15.75" thickBot="1" x14ac:dyDescent="0.3">
      <c r="A38" s="264" t="s">
        <v>21</v>
      </c>
      <c r="B38" s="265"/>
      <c r="C38" s="54">
        <f t="shared" ref="C38:K38" si="11">SUM(C3:C37)</f>
        <v>36800</v>
      </c>
      <c r="D38" s="55">
        <f t="shared" si="11"/>
        <v>5250</v>
      </c>
      <c r="E38" s="55">
        <f t="shared" si="11"/>
        <v>4720</v>
      </c>
      <c r="F38" s="55">
        <f t="shared" si="11"/>
        <v>6750</v>
      </c>
      <c r="G38" s="55">
        <f t="shared" si="11"/>
        <v>2350</v>
      </c>
      <c r="H38" s="55">
        <f t="shared" si="11"/>
        <v>2900</v>
      </c>
      <c r="I38" s="56">
        <f t="shared" si="11"/>
        <v>2820</v>
      </c>
      <c r="J38" s="61">
        <f t="shared" si="11"/>
        <v>61590</v>
      </c>
      <c r="K38" s="74">
        <f t="shared" si="11"/>
        <v>21100</v>
      </c>
      <c r="L38" s="62">
        <f>J38/K38</f>
        <v>2.9189573459715641</v>
      </c>
      <c r="M38" s="68">
        <f>SUM(M3:M37)</f>
        <v>60700</v>
      </c>
      <c r="N38" s="53">
        <f>($J38-M38)/M38</f>
        <v>1.4662273476112027E-2</v>
      </c>
      <c r="O38" s="44">
        <f>SUM(O3:O37)</f>
        <v>60800</v>
      </c>
      <c r="P38" s="53">
        <f>($J38-O38)/O38</f>
        <v>1.2993421052631579E-2</v>
      </c>
      <c r="Q38" s="26">
        <f>SUM(Q3:Q37)</f>
        <v>470</v>
      </c>
      <c r="R38" s="14">
        <f>SUM(R3:R37)</f>
        <v>495</v>
      </c>
      <c r="S38" s="72">
        <f>SUM(S3:S37)</f>
        <v>965</v>
      </c>
      <c r="T38" s="63"/>
    </row>
    <row r="39" spans="1:20" ht="15.75" thickBot="1" x14ac:dyDescent="0.3">
      <c r="A39" s="291" t="s">
        <v>44</v>
      </c>
      <c r="B39" s="292"/>
      <c r="C39" s="266" t="s">
        <v>26</v>
      </c>
      <c r="D39" s="267"/>
      <c r="E39" s="267"/>
      <c r="F39" s="267"/>
      <c r="G39" s="267"/>
      <c r="H39" s="267"/>
      <c r="I39" s="267"/>
      <c r="J39" s="268"/>
      <c r="K39" s="273" t="s">
        <v>81</v>
      </c>
      <c r="L39" s="297" t="s">
        <v>82</v>
      </c>
      <c r="M39" s="277" t="s">
        <v>87</v>
      </c>
      <c r="N39" s="278"/>
      <c r="O39" s="278"/>
      <c r="P39" s="278"/>
      <c r="Q39" s="278"/>
      <c r="R39" s="279"/>
    </row>
    <row r="40" spans="1:20" x14ac:dyDescent="0.25">
      <c r="A40" s="293"/>
      <c r="B40" s="294"/>
      <c r="C40" s="57" t="s">
        <v>27</v>
      </c>
      <c r="D40" s="58" t="s">
        <v>28</v>
      </c>
      <c r="E40" s="58" t="s">
        <v>29</v>
      </c>
      <c r="F40" s="58" t="s">
        <v>30</v>
      </c>
      <c r="G40" s="58" t="s">
        <v>31</v>
      </c>
      <c r="H40" s="58" t="s">
        <v>32</v>
      </c>
      <c r="I40" s="58" t="s">
        <v>33</v>
      </c>
      <c r="J40" s="269">
        <f>J38/$J38</f>
        <v>1</v>
      </c>
      <c r="K40" s="274"/>
      <c r="L40" s="298"/>
      <c r="M40" s="137" t="s">
        <v>83</v>
      </c>
      <c r="N40" s="138" t="s">
        <v>86</v>
      </c>
      <c r="O40" s="280" t="s">
        <v>85</v>
      </c>
      <c r="P40" s="280"/>
      <c r="Q40" s="280" t="s">
        <v>84</v>
      </c>
      <c r="R40" s="281"/>
    </row>
    <row r="41" spans="1:20" ht="16.5" thickBot="1" x14ac:dyDescent="0.3">
      <c r="A41" s="295">
        <f>COUNTA(C3:C37)</f>
        <v>27</v>
      </c>
      <c r="B41" s="296"/>
      <c r="C41" s="59">
        <f>C38/$J38</f>
        <v>0.59749959408994968</v>
      </c>
      <c r="D41" s="60">
        <f t="shared" ref="D41:I41" si="12">D38/$J38</f>
        <v>8.5241110569897707E-2</v>
      </c>
      <c r="E41" s="60">
        <f t="shared" si="12"/>
        <v>7.6635817502841375E-2</v>
      </c>
      <c r="F41" s="60">
        <f t="shared" si="12"/>
        <v>0.10959571358986848</v>
      </c>
      <c r="G41" s="60">
        <f t="shared" si="12"/>
        <v>3.8155544731287544E-2</v>
      </c>
      <c r="H41" s="60">
        <f t="shared" si="12"/>
        <v>4.7085565838610163E-2</v>
      </c>
      <c r="I41" s="60">
        <f t="shared" si="12"/>
        <v>4.5786653677545058E-2</v>
      </c>
      <c r="J41" s="270"/>
      <c r="K41" s="128">
        <f>AVERAGE(K3:K37)</f>
        <v>781.48148148148152</v>
      </c>
      <c r="L41" s="129">
        <f>L38</f>
        <v>2.9189573459715641</v>
      </c>
      <c r="M41" s="136">
        <f>S38</f>
        <v>965</v>
      </c>
      <c r="N41" s="135">
        <v>11</v>
      </c>
      <c r="O41" s="282">
        <f>M41*N41</f>
        <v>10615</v>
      </c>
      <c r="P41" s="282"/>
      <c r="Q41" s="283">
        <f>O41/J38</f>
        <v>0.17234940737132651</v>
      </c>
      <c r="R41" s="284"/>
    </row>
    <row r="59" spans="1:15" x14ac:dyDescent="0.25">
      <c r="A59" s="231" t="s">
        <v>35</v>
      </c>
      <c r="B59" s="231"/>
      <c r="C59" s="231"/>
      <c r="D59" s="231"/>
      <c r="E59" s="231"/>
      <c r="F59" s="231"/>
      <c r="G59" s="231"/>
      <c r="H59" s="231"/>
      <c r="I59" s="231"/>
      <c r="J59" s="231"/>
      <c r="L59" s="245" t="s">
        <v>88</v>
      </c>
      <c r="M59" s="245"/>
      <c r="N59" s="245"/>
      <c r="O59" s="245"/>
    </row>
    <row r="60" spans="1:15" x14ac:dyDescent="0.25">
      <c r="A60" s="6"/>
      <c r="B60" s="65" t="s">
        <v>27</v>
      </c>
      <c r="C60" s="65" t="s">
        <v>28</v>
      </c>
      <c r="D60" s="65" t="s">
        <v>29</v>
      </c>
      <c r="E60" s="65" t="s">
        <v>30</v>
      </c>
      <c r="F60" s="65" t="s">
        <v>31</v>
      </c>
      <c r="G60" s="65" t="s">
        <v>32</v>
      </c>
      <c r="H60" s="65" t="s">
        <v>33</v>
      </c>
      <c r="I60" s="65" t="s">
        <v>36</v>
      </c>
      <c r="J60" s="65" t="s">
        <v>37</v>
      </c>
      <c r="L60" s="139"/>
      <c r="M60" s="245" t="s">
        <v>90</v>
      </c>
      <c r="N60" s="245"/>
      <c r="O60" s="140" t="s">
        <v>89</v>
      </c>
    </row>
    <row r="61" spans="1:15" x14ac:dyDescent="0.25">
      <c r="A61" s="5" t="s">
        <v>3</v>
      </c>
      <c r="B61" s="64" t="e">
        <f t="shared" ref="B61:H67" si="13">AVERAGE(C3,C10,C17,C24,C31)</f>
        <v>#DIV/0!</v>
      </c>
      <c r="C61" s="37" t="e">
        <f t="shared" si="13"/>
        <v>#DIV/0!</v>
      </c>
      <c r="D61" s="37" t="e">
        <f t="shared" si="13"/>
        <v>#DIV/0!</v>
      </c>
      <c r="E61" s="37" t="e">
        <f t="shared" si="13"/>
        <v>#DIV/0!</v>
      </c>
      <c r="F61" s="37" t="e">
        <f t="shared" si="13"/>
        <v>#DIV/0!</v>
      </c>
      <c r="G61" s="37" t="e">
        <f t="shared" si="13"/>
        <v>#DIV/0!</v>
      </c>
      <c r="H61" s="37" t="e">
        <f t="shared" si="13"/>
        <v>#DIV/0!</v>
      </c>
      <c r="I61" s="66" t="str">
        <f>IFERROR(SUM(B61:H61),"")</f>
        <v/>
      </c>
      <c r="J61" s="67" t="str">
        <f>IFERROR(I61/$I$68,"")</f>
        <v/>
      </c>
      <c r="L61" s="139" t="s">
        <v>3</v>
      </c>
      <c r="M61" s="244" t="str">
        <f>IFERROR(AVERAGE(S31,S17,S10,S3),"")</f>
        <v/>
      </c>
      <c r="N61" s="244"/>
      <c r="O61" s="67" t="str">
        <f>IFERROR(M61/$M$68,"")</f>
        <v/>
      </c>
    </row>
    <row r="62" spans="1:15" x14ac:dyDescent="0.25">
      <c r="A62" s="5" t="s">
        <v>1</v>
      </c>
      <c r="B62" s="3">
        <f t="shared" si="13"/>
        <v>1200</v>
      </c>
      <c r="C62" s="37">
        <f t="shared" si="13"/>
        <v>150</v>
      </c>
      <c r="D62" s="37">
        <f t="shared" si="13"/>
        <v>30</v>
      </c>
      <c r="E62" s="37">
        <f t="shared" si="13"/>
        <v>300</v>
      </c>
      <c r="F62" s="37">
        <f t="shared" si="13"/>
        <v>50</v>
      </c>
      <c r="G62" s="37">
        <f t="shared" si="13"/>
        <v>50</v>
      </c>
      <c r="H62" s="37">
        <f t="shared" si="13"/>
        <v>100</v>
      </c>
      <c r="I62" s="66">
        <f t="shared" ref="I62:I67" si="14">IFERROR(SUM(B62:H62),"")</f>
        <v>1880</v>
      </c>
      <c r="J62" s="67">
        <f t="shared" ref="J62:J67" si="15">I62/$I$68</f>
        <v>0.13544668587896252</v>
      </c>
      <c r="L62" s="139" t="s">
        <v>1</v>
      </c>
      <c r="M62" s="244">
        <f t="shared" ref="M62:M67" si="16">IFERROR(AVERAGE(S32,S18,S11,S4),"")</f>
        <v>30</v>
      </c>
      <c r="N62" s="244"/>
      <c r="O62" s="67">
        <f t="shared" ref="O62:O67" si="17">IFERROR(M62/$M$68,"")</f>
        <v>0.13953488372093023</v>
      </c>
    </row>
    <row r="63" spans="1:15" x14ac:dyDescent="0.25">
      <c r="A63" s="5" t="s">
        <v>2</v>
      </c>
      <c r="B63" s="3">
        <f t="shared" si="13"/>
        <v>1000</v>
      </c>
      <c r="C63" s="37">
        <f t="shared" si="13"/>
        <v>100</v>
      </c>
      <c r="D63" s="37">
        <f t="shared" si="13"/>
        <v>100</v>
      </c>
      <c r="E63" s="37">
        <f t="shared" si="13"/>
        <v>250</v>
      </c>
      <c r="F63" s="37">
        <f t="shared" si="13"/>
        <v>50</v>
      </c>
      <c r="G63" s="37">
        <f t="shared" si="13"/>
        <v>100</v>
      </c>
      <c r="H63" s="37">
        <f t="shared" si="13"/>
        <v>100</v>
      </c>
      <c r="I63" s="66">
        <f t="shared" si="14"/>
        <v>1700</v>
      </c>
      <c r="J63" s="67">
        <f t="shared" si="15"/>
        <v>0.12247838616714697</v>
      </c>
      <c r="L63" s="139" t="s">
        <v>2</v>
      </c>
      <c r="M63" s="244">
        <f t="shared" si="16"/>
        <v>30</v>
      </c>
      <c r="N63" s="244"/>
      <c r="O63" s="67">
        <f t="shared" si="17"/>
        <v>0.13953488372093023</v>
      </c>
    </row>
    <row r="64" spans="1:15" x14ac:dyDescent="0.25">
      <c r="A64" s="5" t="s">
        <v>4</v>
      </c>
      <c r="B64" s="3">
        <f t="shared" si="13"/>
        <v>1200</v>
      </c>
      <c r="C64" s="37">
        <f t="shared" si="13"/>
        <v>150</v>
      </c>
      <c r="D64" s="37">
        <f t="shared" si="13"/>
        <v>130</v>
      </c>
      <c r="E64" s="37">
        <f t="shared" si="13"/>
        <v>300</v>
      </c>
      <c r="F64" s="37">
        <f t="shared" si="13"/>
        <v>40</v>
      </c>
      <c r="G64" s="37">
        <f t="shared" si="13"/>
        <v>80</v>
      </c>
      <c r="H64" s="37">
        <f t="shared" si="13"/>
        <v>100</v>
      </c>
      <c r="I64" s="66">
        <f t="shared" si="14"/>
        <v>2000</v>
      </c>
      <c r="J64" s="67">
        <f t="shared" si="15"/>
        <v>0.14409221902017291</v>
      </c>
      <c r="L64" s="139" t="s">
        <v>4</v>
      </c>
      <c r="M64" s="244">
        <f t="shared" si="16"/>
        <v>35</v>
      </c>
      <c r="N64" s="244"/>
      <c r="O64" s="67">
        <f t="shared" si="17"/>
        <v>0.16279069767441862</v>
      </c>
    </row>
    <row r="65" spans="1:15" x14ac:dyDescent="0.25">
      <c r="A65" s="5" t="s">
        <v>5</v>
      </c>
      <c r="B65" s="3">
        <f t="shared" si="13"/>
        <v>1400</v>
      </c>
      <c r="C65" s="37">
        <f t="shared" si="13"/>
        <v>200</v>
      </c>
      <c r="D65" s="37">
        <f t="shared" si="13"/>
        <v>90</v>
      </c>
      <c r="E65" s="37">
        <f t="shared" si="13"/>
        <v>400</v>
      </c>
      <c r="F65" s="37">
        <f t="shared" si="13"/>
        <v>60</v>
      </c>
      <c r="G65" s="37">
        <f t="shared" si="13"/>
        <v>120</v>
      </c>
      <c r="H65" s="37">
        <f t="shared" si="13"/>
        <v>100</v>
      </c>
      <c r="I65" s="66">
        <f t="shared" si="14"/>
        <v>2370</v>
      </c>
      <c r="J65" s="67">
        <f t="shared" si="15"/>
        <v>0.1707492795389049</v>
      </c>
      <c r="L65" s="139" t="s">
        <v>5</v>
      </c>
      <c r="M65" s="244">
        <f t="shared" si="16"/>
        <v>40</v>
      </c>
      <c r="N65" s="244"/>
      <c r="O65" s="67">
        <f t="shared" si="17"/>
        <v>0.18604651162790697</v>
      </c>
    </row>
    <row r="66" spans="1:15" x14ac:dyDescent="0.25">
      <c r="A66" s="5" t="s">
        <v>6</v>
      </c>
      <c r="B66" s="3">
        <f t="shared" si="13"/>
        <v>1500</v>
      </c>
      <c r="C66" s="37">
        <f t="shared" si="13"/>
        <v>250</v>
      </c>
      <c r="D66" s="37">
        <f t="shared" si="13"/>
        <v>300</v>
      </c>
      <c r="E66" s="37">
        <f t="shared" si="13"/>
        <v>150</v>
      </c>
      <c r="F66" s="37">
        <f t="shared" si="13"/>
        <v>150</v>
      </c>
      <c r="G66" s="37">
        <f t="shared" si="13"/>
        <v>180</v>
      </c>
      <c r="H66" s="37">
        <f t="shared" si="13"/>
        <v>150</v>
      </c>
      <c r="I66" s="66">
        <f t="shared" si="14"/>
        <v>2680</v>
      </c>
      <c r="J66" s="67">
        <f t="shared" si="15"/>
        <v>0.1930835734870317</v>
      </c>
      <c r="L66" s="139" t="s">
        <v>6</v>
      </c>
      <c r="M66" s="244">
        <f t="shared" si="16"/>
        <v>40</v>
      </c>
      <c r="N66" s="244"/>
      <c r="O66" s="67">
        <f t="shared" si="17"/>
        <v>0.18604651162790697</v>
      </c>
    </row>
    <row r="67" spans="1:15" x14ac:dyDescent="0.25">
      <c r="A67" s="5" t="s">
        <v>7</v>
      </c>
      <c r="B67" s="3">
        <f t="shared" si="13"/>
        <v>2000</v>
      </c>
      <c r="C67" s="37">
        <f t="shared" si="13"/>
        <v>350</v>
      </c>
      <c r="D67" s="37">
        <f t="shared" si="13"/>
        <v>450</v>
      </c>
      <c r="E67" s="37">
        <f t="shared" si="13"/>
        <v>50</v>
      </c>
      <c r="F67" s="37">
        <f t="shared" si="13"/>
        <v>200</v>
      </c>
      <c r="G67" s="37">
        <f t="shared" si="13"/>
        <v>120</v>
      </c>
      <c r="H67" s="37">
        <f t="shared" si="13"/>
        <v>80</v>
      </c>
      <c r="I67" s="66">
        <f t="shared" si="14"/>
        <v>3250</v>
      </c>
      <c r="J67" s="67">
        <f t="shared" si="15"/>
        <v>0.23414985590778098</v>
      </c>
      <c r="L67" s="139" t="s">
        <v>7</v>
      </c>
      <c r="M67" s="244">
        <f t="shared" si="16"/>
        <v>40</v>
      </c>
      <c r="N67" s="244"/>
      <c r="O67" s="67">
        <f t="shared" si="17"/>
        <v>0.18604651162790697</v>
      </c>
    </row>
    <row r="68" spans="1:15" x14ac:dyDescent="0.25">
      <c r="A68" s="2"/>
      <c r="B68" s="45"/>
      <c r="I68" s="66">
        <f>SUM(I61:I67)</f>
        <v>13880</v>
      </c>
      <c r="J68" s="67">
        <f>SUM(J61:J67)</f>
        <v>1</v>
      </c>
      <c r="M68" s="244">
        <f>SUM(M61:N67)</f>
        <v>215</v>
      </c>
      <c r="N68" s="244"/>
    </row>
  </sheetData>
  <mergeCells count="43">
    <mergeCell ref="M66:N66"/>
    <mergeCell ref="M67:N67"/>
    <mergeCell ref="M68:N68"/>
    <mergeCell ref="M60:N60"/>
    <mergeCell ref="M61:N61"/>
    <mergeCell ref="M62:N62"/>
    <mergeCell ref="M63:N63"/>
    <mergeCell ref="M64:N64"/>
    <mergeCell ref="M65:N65"/>
    <mergeCell ref="A59:J59"/>
    <mergeCell ref="K39:K40"/>
    <mergeCell ref="L39:L40"/>
    <mergeCell ref="M39:R39"/>
    <mergeCell ref="O40:P40"/>
    <mergeCell ref="Q40:R40"/>
    <mergeCell ref="O41:P41"/>
    <mergeCell ref="Q41:R41"/>
    <mergeCell ref="L59:O59"/>
    <mergeCell ref="T1:T2"/>
    <mergeCell ref="A2:B2"/>
    <mergeCell ref="A38:B38"/>
    <mergeCell ref="A39:B40"/>
    <mergeCell ref="C39:J39"/>
    <mergeCell ref="J40:J41"/>
    <mergeCell ref="A41:B41"/>
    <mergeCell ref="N1:N2"/>
    <mergeCell ref="O1:O2"/>
    <mergeCell ref="P1:P2"/>
    <mergeCell ref="Q1:Q2"/>
    <mergeCell ref="R1:R2"/>
    <mergeCell ref="S1:S2"/>
    <mergeCell ref="H1:H2"/>
    <mergeCell ref="I1:I2"/>
    <mergeCell ref="J1:J2"/>
    <mergeCell ref="K1:K2"/>
    <mergeCell ref="L1:L2"/>
    <mergeCell ref="M1:M2"/>
    <mergeCell ref="A1:B1"/>
    <mergeCell ref="C1:C2"/>
    <mergeCell ref="D1:D2"/>
    <mergeCell ref="E1:E2"/>
    <mergeCell ref="F1:F2"/>
    <mergeCell ref="G1:G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BUDGET</vt:lpstr>
      <vt:lpstr>matrice mois</vt:lpstr>
      <vt:lpstr>JANVIER</vt:lpstr>
      <vt:lpstr>FEVRIER</vt:lpstr>
      <vt:lpstr>MARS</vt:lpstr>
      <vt:lpstr>AVRIL</vt:lpstr>
      <vt:lpstr>MAI</vt:lpstr>
      <vt:lpstr>JUIN</vt:lpstr>
      <vt:lpstr>JUILLET</vt:lpstr>
      <vt:lpstr>AOUT</vt:lpstr>
      <vt:lpstr>SEPTEMBRE</vt:lpstr>
      <vt:lpstr>OCTOBRE</vt:lpstr>
      <vt:lpstr>NOVEMBRE</vt:lpstr>
      <vt:lpstr>DECEMBRE</vt:lpstr>
      <vt:lpstr>Global Année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Francky STADELMANN</dc:creator>
  <cp:lastModifiedBy>Francky STADELMANN</cp:lastModifiedBy>
  <dcterms:created xsi:type="dcterms:W3CDTF">2019-03-26T14:51:39Z</dcterms:created>
  <dcterms:modified xsi:type="dcterms:W3CDTF">2019-04-12T10:36:18Z</dcterms:modified>
</cp:coreProperties>
</file>