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stadelmann\Documents\Offre de service BA\Gestion\"/>
    </mc:Choice>
  </mc:AlternateContent>
  <xr:revisionPtr revIDLastSave="0" documentId="13_ncr:1_{D24224C9-21EA-48E7-BFD6-5D2EE695B456}" xr6:coauthVersionLast="43" xr6:coauthVersionMax="43" xr10:uidLastSave="{00000000-0000-0000-0000-000000000000}"/>
  <bookViews>
    <workbookView xWindow="-110" yWindow="-110" windowWidth="19420" windowHeight="10560" xr2:uid="{00000000-000D-0000-FFFF-FFFF00000000}"/>
  </bookViews>
  <sheets>
    <sheet name="CE - Distributeur" sheetId="1" r:id="rId1"/>
  </sheets>
  <definedNames>
    <definedName name="_xlnm.Print_Area" localSheetId="0">'CE - Distributeur'!$A$1:$C$75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7" i="1" l="1"/>
  <c r="B8" i="1" l="1"/>
  <c r="B16" i="1"/>
  <c r="B20" i="1"/>
  <c r="B84" i="1"/>
  <c r="B48" i="1"/>
  <c r="B9" i="1"/>
  <c r="B18" i="1" l="1"/>
  <c r="B13" i="1" l="1"/>
  <c r="C16" i="1" s="1"/>
  <c r="B60" i="1"/>
  <c r="B56" i="1"/>
  <c r="B50" i="1"/>
  <c r="B44" i="1"/>
  <c r="B41" i="1"/>
  <c r="B38" i="1"/>
  <c r="B31" i="1"/>
  <c r="B27" i="1"/>
  <c r="C37" i="1" l="1"/>
  <c r="C63" i="1"/>
  <c r="C71" i="1"/>
  <c r="C11" i="1"/>
  <c r="C10" i="1"/>
  <c r="C50" i="1"/>
  <c r="C56" i="1"/>
  <c r="C49" i="1"/>
  <c r="C55" i="1"/>
  <c r="C30" i="1"/>
  <c r="C9" i="1"/>
  <c r="C25" i="1"/>
  <c r="C42" i="1"/>
  <c r="C53" i="1"/>
  <c r="C17" i="1"/>
  <c r="C36" i="1"/>
  <c r="C51" i="1"/>
  <c r="C13" i="1"/>
  <c r="C72" i="1"/>
  <c r="C33" i="1"/>
  <c r="C44" i="1"/>
  <c r="C12" i="1"/>
  <c r="C27" i="1"/>
  <c r="C59" i="1"/>
  <c r="C32" i="1"/>
  <c r="C41" i="1"/>
  <c r="C69" i="1"/>
  <c r="C24" i="1"/>
  <c r="C54" i="1"/>
  <c r="C29" i="1"/>
  <c r="C40" i="1"/>
  <c r="C52" i="1"/>
  <c r="C67" i="1"/>
  <c r="C38" i="1"/>
  <c r="C60" i="1"/>
  <c r="C31" i="1"/>
  <c r="B22" i="1"/>
  <c r="C70" i="1"/>
  <c r="C47" i="1"/>
  <c r="C28" i="1"/>
  <c r="C48" i="1"/>
  <c r="C35" i="1"/>
  <c r="C20" i="1"/>
  <c r="C68" i="1"/>
  <c r="C45" i="1"/>
  <c r="C46" i="1"/>
  <c r="C34" i="1"/>
  <c r="C18" i="1"/>
  <c r="C57" i="1"/>
  <c r="C39" i="1"/>
  <c r="C58" i="1"/>
  <c r="C43" i="1"/>
  <c r="C26" i="1"/>
  <c r="B61" i="1"/>
  <c r="C61" i="1" s="1"/>
  <c r="B65" i="1" l="1"/>
  <c r="C22" i="1"/>
  <c r="B73" i="1" l="1"/>
  <c r="B75" i="1" s="1"/>
  <c r="C65" i="1"/>
  <c r="B86" i="1" l="1"/>
  <c r="C73" i="1"/>
  <c r="C75" i="1" l="1"/>
</calcChain>
</file>

<file path=xl/sharedStrings.xml><?xml version="1.0" encoding="utf-8"?>
<sst xmlns="http://schemas.openxmlformats.org/spreadsheetml/2006/main" count="74" uniqueCount="74">
  <si>
    <t>CA ANNEXES</t>
  </si>
  <si>
    <t>CA TOTAL HT</t>
  </si>
  <si>
    <t>Coût emballages</t>
  </si>
  <si>
    <t>COUT MATIERES</t>
  </si>
  <si>
    <t>FRAIS DE PERSONNEL</t>
  </si>
  <si>
    <t>PRIME COST</t>
  </si>
  <si>
    <t>Eau</t>
  </si>
  <si>
    <t>Electricité</t>
  </si>
  <si>
    <t>Gaz</t>
  </si>
  <si>
    <t>S/T ENERGIE</t>
  </si>
  <si>
    <t>entretien contrat</t>
  </si>
  <si>
    <t>entretien hors contrat</t>
  </si>
  <si>
    <t>S/T ENTRETIEN</t>
  </si>
  <si>
    <t>Achats décoration</t>
  </si>
  <si>
    <t>location de matériel</t>
  </si>
  <si>
    <t>Consigne/Déconsigne</t>
  </si>
  <si>
    <t>S/T FOURNITURES D'EXPLOIT.</t>
  </si>
  <si>
    <t>Location linge</t>
  </si>
  <si>
    <t>S/T VETEMENTS PROFESSIONNELS</t>
  </si>
  <si>
    <t>Analyses bactériologiques</t>
  </si>
  <si>
    <t>Transport de fonds/surveillance</t>
  </si>
  <si>
    <t>S/T SERVICES EXTERIEURS</t>
  </si>
  <si>
    <t>Affranchissement</t>
  </si>
  <si>
    <t>Téléphone</t>
  </si>
  <si>
    <t>Fourn. de bureaux &amp; document.</t>
  </si>
  <si>
    <t>Frais de déplacement</t>
  </si>
  <si>
    <t>Commissions CB</t>
  </si>
  <si>
    <t>S/T FRAIS DE GESTION</t>
  </si>
  <si>
    <t>Assurances</t>
  </si>
  <si>
    <t>Organic</t>
  </si>
  <si>
    <t>Licences</t>
  </si>
  <si>
    <t>Autres Impôts &amp; Taxes</t>
  </si>
  <si>
    <t>Redevance SACEM</t>
  </si>
  <si>
    <t>S/T IMPOTS ET TAXES</t>
  </si>
  <si>
    <t>Location emplac. publicitaires</t>
  </si>
  <si>
    <t>Publicité locale</t>
  </si>
  <si>
    <t>Offerts</t>
  </si>
  <si>
    <t>S/T PUBLICITE LOCALE</t>
  </si>
  <si>
    <t>TOTAL FRAIS D'EXPLOITATION</t>
  </si>
  <si>
    <t>RESULTAT BRUT D'EXPLOITATION</t>
  </si>
  <si>
    <t>COUT D'OCCUPATION</t>
  </si>
  <si>
    <t>HONORAIRES CABINET COMPTABLE</t>
  </si>
  <si>
    <t>RESULTAT FINANCIER</t>
  </si>
  <si>
    <t>IMPOTS</t>
  </si>
  <si>
    <t>AUTRES FRAIS</t>
  </si>
  <si>
    <t>Nettoyage locaux / Ramassage de déchets</t>
  </si>
  <si>
    <t>RESULTAT NET</t>
  </si>
  <si>
    <t>CONTRIB. ECONOMIQUE TERRITORIALE</t>
  </si>
  <si>
    <t>CA HT SNACKING / RESTAURATION</t>
  </si>
  <si>
    <t>CA HT AUTRES</t>
  </si>
  <si>
    <t>Produits d'entretien</t>
  </si>
  <si>
    <t>Petit Matériel</t>
  </si>
  <si>
    <t>Petit outillage</t>
  </si>
  <si>
    <t>Achats Vêtements professionnels</t>
  </si>
  <si>
    <t>COUT DE CERTIFICATION</t>
  </si>
  <si>
    <t>CA HT</t>
  </si>
  <si>
    <t>investissements</t>
  </si>
  <si>
    <t>OPTIONS</t>
  </si>
  <si>
    <t>DALLE BETON</t>
  </si>
  <si>
    <t>ELECTRICITE</t>
  </si>
  <si>
    <t>Total</t>
  </si>
  <si>
    <t>DIVERS</t>
  </si>
  <si>
    <t>Nombre de baguette / jour</t>
  </si>
  <si>
    <t>Nombre de jour</t>
  </si>
  <si>
    <t>COMPTE D'EXPLOITATION DISTRIBUTEUR</t>
  </si>
  <si>
    <t>mensuel</t>
  </si>
  <si>
    <t>prix de vente baguette HT</t>
  </si>
  <si>
    <t>Coût matières</t>
  </si>
  <si>
    <t>Coût matières unitaire</t>
  </si>
  <si>
    <t>alerte sms</t>
  </si>
  <si>
    <t>personnalisation stickage</t>
  </si>
  <si>
    <t>distributeur</t>
  </si>
  <si>
    <t>Remboursement Crédit</t>
  </si>
  <si>
    <t>RETOUR SUR INVESTISSEMENT (MOIS)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</si>
</sst>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#;\(#,###\)"/>
    <numFmt numFmtId="165" formatCode="0.00%;\(0.00\)%"/>
    <numFmt numFmtId="166" formatCode="0.0%"/>
    <numFmt numFmtId="167" formatCode="#,##0.00\ _€"/>
  </numFmts>
  <fonts count="18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i/>
      <sz val="20"/>
      <name val="Arial"/>
      <family val="2"/>
    </font>
    <font>
      <sz val="20"/>
      <name val="Arial"/>
      <family val="2"/>
    </font>
    <font>
      <b/>
      <u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2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b/>
      <i/>
      <sz val="12"/>
      <name val="Arial"/>
      <family val="2"/>
    </font>
    <font>
      <b/>
      <sz val="8"/>
      <color theme="0"/>
      <name val="Arial"/>
      <family val="2"/>
    </font>
    <font>
      <b/>
      <sz val="9"/>
      <color theme="0"/>
      <name val="Arial"/>
      <family val="2"/>
    </font>
    <font>
      <b/>
      <i/>
      <sz val="14"/>
      <name val="Arial"/>
      <family val="2"/>
    </font>
    <font>
      <i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56F0B"/>
        <bgColor indexed="64"/>
      </patternFill>
    </fill>
    <fill>
      <patternFill patternType="solid">
        <fgColor rgb="FFFF000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1" fillId="0" borderId="0" xfId="0" applyNumberFormat="1" applyFont="1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0" xfId="0" applyFont="1"/>
    <xf numFmtId="0" fontId="7" fillId="0" borderId="0" xfId="0" applyFont="1"/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0" xfId="0" applyFont="1"/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0" fillId="0" borderId="0" xfId="0" applyFont="1"/>
    <xf numFmtId="166" fontId="9" fillId="0" borderId="6" xfId="0" applyNumberFormat="1" applyFont="1" applyBorder="1"/>
    <xf numFmtId="166" fontId="9" fillId="0" borderId="7" xfId="0" applyNumberFormat="1" applyFont="1" applyBorder="1"/>
    <xf numFmtId="166" fontId="9" fillId="0" borderId="0" xfId="0" applyNumberFormat="1" applyFont="1"/>
    <xf numFmtId="0" fontId="7" fillId="0" borderId="12" xfId="0" applyFont="1" applyBorder="1"/>
    <xf numFmtId="0" fontId="2" fillId="0" borderId="12" xfId="0" applyFont="1" applyBorder="1" applyAlignment="1">
      <alignment horizontal="left"/>
    </xf>
    <xf numFmtId="0" fontId="9" fillId="0" borderId="13" xfId="0" applyFont="1" applyBorder="1"/>
    <xf numFmtId="0" fontId="9" fillId="0" borderId="14" xfId="0" applyFont="1" applyBorder="1"/>
    <xf numFmtId="0" fontId="8" fillId="2" borderId="14" xfId="0" applyFont="1" applyFill="1" applyBorder="1" applyAlignment="1">
      <alignment horizontal="left" vertical="center"/>
    </xf>
    <xf numFmtId="166" fontId="8" fillId="2" borderId="7" xfId="0" applyNumberFormat="1" applyFont="1" applyFill="1" applyBorder="1" applyAlignment="1">
      <alignment horizontal="right" vertical="center"/>
    </xf>
    <xf numFmtId="0" fontId="9" fillId="0" borderId="17" xfId="0" applyFont="1" applyBorder="1" applyAlignment="1">
      <alignment vertical="center"/>
    </xf>
    <xf numFmtId="166" fontId="9" fillId="0" borderId="19" xfId="0" applyNumberFormat="1" applyFont="1" applyBorder="1"/>
    <xf numFmtId="0" fontId="9" fillId="0" borderId="20" xfId="0" applyFont="1" applyBorder="1" applyAlignment="1">
      <alignment vertical="center"/>
    </xf>
    <xf numFmtId="166" fontId="9" fillId="0" borderId="22" xfId="0" applyNumberFormat="1" applyFont="1" applyBorder="1"/>
    <xf numFmtId="0" fontId="9" fillId="0" borderId="14" xfId="0" applyFont="1" applyBorder="1" applyAlignment="1">
      <alignment vertical="center"/>
    </xf>
    <xf numFmtId="0" fontId="9" fillId="0" borderId="23" xfId="0" applyFont="1" applyBorder="1" applyAlignment="1">
      <alignment vertical="center"/>
    </xf>
    <xf numFmtId="166" fontId="9" fillId="0" borderId="25" xfId="0" applyNumberFormat="1" applyFont="1" applyBorder="1"/>
    <xf numFmtId="0" fontId="8" fillId="4" borderId="15" xfId="0" applyFont="1" applyFill="1" applyBorder="1"/>
    <xf numFmtId="166" fontId="8" fillId="4" borderId="8" xfId="0" applyNumberFormat="1" applyFont="1" applyFill="1" applyBorder="1"/>
    <xf numFmtId="0" fontId="9" fillId="4" borderId="16" xfId="0" applyFont="1" applyFill="1" applyBorder="1"/>
    <xf numFmtId="166" fontId="9" fillId="4" borderId="9" xfId="0" applyNumberFormat="1" applyFont="1" applyFill="1" applyBorder="1"/>
    <xf numFmtId="0" fontId="11" fillId="4" borderId="1" xfId="0" applyFont="1" applyFill="1" applyBorder="1" applyAlignment="1">
      <alignment vertical="center"/>
    </xf>
    <xf numFmtId="166" fontId="12" fillId="4" borderId="11" xfId="0" applyNumberFormat="1" applyFont="1" applyFill="1" applyBorder="1"/>
    <xf numFmtId="167" fontId="9" fillId="0" borderId="3" xfId="0" applyNumberFormat="1" applyFont="1" applyBorder="1"/>
    <xf numFmtId="167" fontId="8" fillId="4" borderId="5" xfId="0" applyNumberFormat="1" applyFont="1" applyFill="1" applyBorder="1"/>
    <xf numFmtId="167" fontId="9" fillId="4" borderId="4" xfId="0" applyNumberFormat="1" applyFont="1" applyFill="1" applyBorder="1"/>
    <xf numFmtId="167" fontId="8" fillId="2" borderId="3" xfId="0" applyNumberFormat="1" applyFont="1" applyFill="1" applyBorder="1" applyAlignment="1">
      <alignment horizontal="right" vertical="center"/>
    </xf>
    <xf numFmtId="167" fontId="9" fillId="0" borderId="18" xfId="0" applyNumberFormat="1" applyFont="1" applyBorder="1"/>
    <xf numFmtId="167" fontId="9" fillId="0" borderId="21" xfId="0" applyNumberFormat="1" applyFont="1" applyBorder="1"/>
    <xf numFmtId="167" fontId="9" fillId="0" borderId="24" xfId="0" applyNumberFormat="1" applyFont="1" applyBorder="1"/>
    <xf numFmtId="167" fontId="9" fillId="0" borderId="0" xfId="0" applyNumberFormat="1" applyFont="1"/>
    <xf numFmtId="167" fontId="12" fillId="4" borderId="10" xfId="0" applyNumberFormat="1" applyFont="1" applyFill="1" applyBorder="1"/>
    <xf numFmtId="167" fontId="9" fillId="0" borderId="0" xfId="0" applyNumberFormat="1" applyFont="1" applyBorder="1"/>
    <xf numFmtId="0" fontId="3" fillId="0" borderId="26" xfId="0" applyFont="1" applyBorder="1"/>
    <xf numFmtId="164" fontId="1" fillId="0" borderId="26" xfId="0" applyNumberFormat="1" applyFont="1" applyBorder="1"/>
    <xf numFmtId="0" fontId="1" fillId="0" borderId="26" xfId="0" applyFont="1" applyBorder="1"/>
    <xf numFmtId="167" fontId="9" fillId="0" borderId="26" xfId="0" applyNumberFormat="1" applyFont="1" applyBorder="1"/>
    <xf numFmtId="0" fontId="14" fillId="5" borderId="0" xfId="0" applyFont="1" applyFill="1"/>
    <xf numFmtId="3" fontId="15" fillId="5" borderId="0" xfId="0" applyNumberFormat="1" applyFont="1" applyFill="1" applyBorder="1"/>
    <xf numFmtId="0" fontId="16" fillId="0" borderId="0" xfId="0" applyFont="1" applyAlignment="1"/>
    <xf numFmtId="0" fontId="16" fillId="0" borderId="0" xfId="0" applyFont="1" applyAlignment="1">
      <alignment horizontal="center"/>
    </xf>
    <xf numFmtId="3" fontId="17" fillId="0" borderId="2" xfId="0" applyNumberFormat="1" applyFont="1" applyBorder="1" applyAlignment="1">
      <alignment horizontal="center"/>
    </xf>
    <xf numFmtId="3" fontId="17" fillId="0" borderId="3" xfId="0" applyNumberFormat="1" applyFont="1" applyBorder="1" applyAlignment="1">
      <alignment horizontal="center"/>
    </xf>
    <xf numFmtId="167" fontId="17" fillId="0" borderId="3" xfId="0" applyNumberFormat="1" applyFont="1" applyBorder="1" applyAlignment="1">
      <alignment horizontal="center"/>
    </xf>
    <xf numFmtId="0" fontId="11" fillId="3" borderId="10" xfId="0" applyFont="1" applyFill="1" applyBorder="1" applyAlignment="1">
      <alignment horizontal="center" vertical="center"/>
    </xf>
    <xf numFmtId="0" fontId="11" fillId="3" borderId="11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56F0B"/>
      <color rgb="FFEA4C32"/>
      <color rgb="FFDF3417"/>
      <color rgb="FFB92B1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962025</xdr:colOff>
      <xdr:row>0</xdr:row>
      <xdr:rowOff>142875</xdr:rowOff>
    </xdr:from>
    <xdr:to>
      <xdr:col>1</xdr:col>
      <xdr:colOff>619317</xdr:colOff>
      <xdr:row>2</xdr:row>
      <xdr:rowOff>123825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3B717EEB-C8BE-466B-93F2-EAE9E2E7DC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2025" y="142875"/>
          <a:ext cx="2000442" cy="628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7"/>
  <sheetViews>
    <sheetView showGridLines="0" tabSelected="1" topLeftCell="A6" zoomScaleNormal="100" workbookViewId="0">
      <selection activeCell="B17" sqref="B17"/>
    </sheetView>
  </sheetViews>
  <sheetFormatPr baseColWidth="10" defaultColWidth="11.453125" defaultRowHeight="10" x14ac:dyDescent="0.2"/>
  <cols>
    <col min="1" max="1" width="35.1796875" style="1" customWidth="1"/>
    <col min="2" max="2" width="14.7265625" style="2" customWidth="1"/>
    <col min="3" max="3" width="10.7265625" style="3" customWidth="1"/>
    <col min="4" max="16384" width="11.453125" style="1"/>
  </cols>
  <sheetData>
    <row r="1" spans="1:9" s="6" customFormat="1" ht="25" x14ac:dyDescent="0.5">
      <c r="A1" s="7"/>
      <c r="B1" s="60"/>
      <c r="C1" s="60"/>
      <c r="D1" s="7"/>
      <c r="E1" s="7"/>
      <c r="F1" s="7"/>
      <c r="G1" s="7"/>
      <c r="H1" s="7"/>
      <c r="I1" s="7"/>
    </row>
    <row r="2" spans="1:9" s="6" customFormat="1" ht="25" x14ac:dyDescent="0.5">
      <c r="A2" s="5"/>
      <c r="B2" s="61"/>
      <c r="C2" s="60"/>
      <c r="D2" s="5"/>
      <c r="E2" s="5"/>
      <c r="F2" s="5"/>
      <c r="G2" s="5"/>
      <c r="H2" s="5"/>
      <c r="I2" s="5"/>
    </row>
    <row r="3" spans="1:9" s="8" customFormat="1" ht="20.25" customHeight="1" thickBot="1" x14ac:dyDescent="0.4">
      <c r="A3" s="19"/>
      <c r="B3" s="18"/>
      <c r="C3" s="18"/>
    </row>
    <row r="4" spans="1:9" s="6" customFormat="1" ht="25.5" thickBot="1" x14ac:dyDescent="0.55000000000000004">
      <c r="A4" s="53" t="s">
        <v>64</v>
      </c>
      <c r="B4" s="53"/>
      <c r="C4" s="54"/>
      <c r="D4" s="5"/>
      <c r="E4" s="5"/>
      <c r="F4" s="5"/>
      <c r="G4" s="5"/>
      <c r="H4" s="5"/>
      <c r="I4" s="5"/>
    </row>
    <row r="5" spans="1:9" s="10" customFormat="1" ht="22.5" customHeight="1" thickBot="1" x14ac:dyDescent="0.3">
      <c r="A5" s="9"/>
      <c r="B5" s="58" t="s">
        <v>65</v>
      </c>
      <c r="C5" s="59"/>
    </row>
    <row r="6" spans="1:9" ht="15" customHeight="1" x14ac:dyDescent="0.3">
      <c r="A6" s="20" t="s">
        <v>62</v>
      </c>
      <c r="B6" s="55">
        <v>21</v>
      </c>
      <c r="C6" s="15"/>
    </row>
    <row r="7" spans="1:9" ht="15" customHeight="1" x14ac:dyDescent="0.3">
      <c r="A7" s="21" t="s">
        <v>63</v>
      </c>
      <c r="B7" s="56">
        <v>30</v>
      </c>
      <c r="C7" s="16"/>
    </row>
    <row r="8" spans="1:9" ht="14.25" customHeight="1" x14ac:dyDescent="0.25">
      <c r="A8" s="21" t="s">
        <v>66</v>
      </c>
      <c r="B8" s="37">
        <f>1.1/1.055</f>
        <v>1.0426540284360191</v>
      </c>
      <c r="C8" s="16"/>
    </row>
    <row r="9" spans="1:9" ht="15" customHeight="1" x14ac:dyDescent="0.25">
      <c r="A9" s="21" t="s">
        <v>55</v>
      </c>
      <c r="B9" s="37">
        <f>B6*B7*B8</f>
        <v>656.87203791469199</v>
      </c>
      <c r="C9" s="16">
        <f>IF($B$13=0,"",B9/$B$13)</f>
        <v>1</v>
      </c>
    </row>
    <row r="10" spans="1:9" ht="15" hidden="1" customHeight="1" x14ac:dyDescent="0.25">
      <c r="A10" s="21" t="s">
        <v>48</v>
      </c>
      <c r="B10" s="37"/>
      <c r="C10" s="16">
        <f t="shared" ref="C10:C11" si="0">IF($B$13=0,"",B10/$B$13)</f>
        <v>0</v>
      </c>
    </row>
    <row r="11" spans="1:9" ht="15" hidden="1" customHeight="1" x14ac:dyDescent="0.25">
      <c r="A11" s="21" t="s">
        <v>49</v>
      </c>
      <c r="B11" s="37"/>
      <c r="C11" s="16">
        <f t="shared" si="0"/>
        <v>0</v>
      </c>
    </row>
    <row r="12" spans="1:9" ht="11.5" hidden="1" x14ac:dyDescent="0.25">
      <c r="A12" s="21" t="s">
        <v>0</v>
      </c>
      <c r="B12" s="37"/>
      <c r="C12" s="16">
        <f>IF($B$13=0,"",B12/$B$13)</f>
        <v>0</v>
      </c>
    </row>
    <row r="13" spans="1:9" s="8" customFormat="1" ht="18" customHeight="1" x14ac:dyDescent="0.3">
      <c r="A13" s="31" t="s">
        <v>1</v>
      </c>
      <c r="B13" s="38">
        <f>B9+B10+B11</f>
        <v>656.87203791469199</v>
      </c>
      <c r="C13" s="32">
        <f>IF($B$13=0,"",B13/$B$13)</f>
        <v>1</v>
      </c>
    </row>
    <row r="14" spans="1:9" ht="6" customHeight="1" x14ac:dyDescent="0.25">
      <c r="A14" s="33"/>
      <c r="B14" s="39"/>
      <c r="C14" s="34"/>
    </row>
    <row r="15" spans="1:9" ht="15" customHeight="1" x14ac:dyDescent="0.3">
      <c r="A15" s="21" t="s">
        <v>68</v>
      </c>
      <c r="B15" s="57">
        <v>0.15</v>
      </c>
      <c r="C15" s="16"/>
    </row>
    <row r="16" spans="1:9" ht="15" customHeight="1" x14ac:dyDescent="0.25">
      <c r="A16" s="21" t="s">
        <v>67</v>
      </c>
      <c r="B16" s="37">
        <f>B15*B6*B7</f>
        <v>94.5</v>
      </c>
      <c r="C16" s="16">
        <f>IF($B$13=0,"",B16/$B$13)</f>
        <v>0.14386363636363636</v>
      </c>
    </row>
    <row r="17" spans="1:3" ht="15" customHeight="1" x14ac:dyDescent="0.25">
      <c r="A17" s="21" t="s">
        <v>2</v>
      </c>
      <c r="B17" s="37">
        <f>0.015*B6*B7</f>
        <v>9.4499999999999993</v>
      </c>
      <c r="C17" s="16">
        <f>IF($B$13=0,"",B17/$B$13)</f>
        <v>1.4386363636363635E-2</v>
      </c>
    </row>
    <row r="18" spans="1:3" s="8" customFormat="1" ht="18" customHeight="1" x14ac:dyDescent="0.3">
      <c r="A18" s="31" t="s">
        <v>3</v>
      </c>
      <c r="B18" s="38">
        <f>B17+B16</f>
        <v>103.95</v>
      </c>
      <c r="C18" s="32">
        <f>IF($B$13=0,"",B18/$B$13)</f>
        <v>0.15825</v>
      </c>
    </row>
    <row r="19" spans="1:3" ht="6" customHeight="1" x14ac:dyDescent="0.25">
      <c r="A19" s="33"/>
      <c r="B19" s="39"/>
      <c r="C19" s="34"/>
    </row>
    <row r="20" spans="1:3" s="8" customFormat="1" ht="18" customHeight="1" x14ac:dyDescent="0.3">
      <c r="A20" s="31" t="s">
        <v>4</v>
      </c>
      <c r="B20" s="38">
        <f>13*B7</f>
        <v>390</v>
      </c>
      <c r="C20" s="32">
        <f>IF($B$13=0,"",B20/$B$13)</f>
        <v>0.59372294372294365</v>
      </c>
    </row>
    <row r="21" spans="1:3" ht="6" customHeight="1" x14ac:dyDescent="0.25">
      <c r="A21" s="33"/>
      <c r="B21" s="39"/>
      <c r="C21" s="34"/>
    </row>
    <row r="22" spans="1:3" s="8" customFormat="1" ht="18" customHeight="1" x14ac:dyDescent="0.3">
      <c r="A22" s="31" t="s">
        <v>5</v>
      </c>
      <c r="B22" s="38">
        <f>+B18+B20</f>
        <v>493.95</v>
      </c>
      <c r="C22" s="32">
        <f>IF($B$13=0,"",B22/$B$13)</f>
        <v>0.75197294372294365</v>
      </c>
    </row>
    <row r="23" spans="1:3" ht="6" customHeight="1" x14ac:dyDescent="0.25">
      <c r="A23" s="33"/>
      <c r="B23" s="39"/>
      <c r="C23" s="34"/>
    </row>
    <row r="24" spans="1:3" ht="17.25" hidden="1" customHeight="1" x14ac:dyDescent="0.25">
      <c r="A24" s="21" t="s">
        <v>6</v>
      </c>
      <c r="B24" s="37"/>
      <c r="C24" s="16">
        <f>IF($B$13=0,"",B24/$B$13)</f>
        <v>0</v>
      </c>
    </row>
    <row r="25" spans="1:3" ht="11.5" x14ac:dyDescent="0.25">
      <c r="A25" s="21" t="s">
        <v>7</v>
      </c>
      <c r="B25" s="37">
        <v>60</v>
      </c>
      <c r="C25" s="16">
        <f>IF($B$13=0,"",B25/$B$13)</f>
        <v>9.1341991341991335E-2</v>
      </c>
    </row>
    <row r="26" spans="1:3" ht="11.5" hidden="1" x14ac:dyDescent="0.25">
      <c r="A26" s="21" t="s">
        <v>8</v>
      </c>
      <c r="B26" s="37"/>
      <c r="C26" s="16">
        <f t="shared" ref="C26:C56" si="1">IF($B$13=0,"",B26/$B$13)</f>
        <v>0</v>
      </c>
    </row>
    <row r="27" spans="1:3" s="12" customFormat="1" ht="16" customHeight="1" x14ac:dyDescent="0.25">
      <c r="A27" s="22" t="s">
        <v>9</v>
      </c>
      <c r="B27" s="40">
        <f>B24+B25+B26</f>
        <v>60</v>
      </c>
      <c r="C27" s="23">
        <f>IF($B$13=0,"",B27/$B$13)</f>
        <v>9.1341991341991335E-2</v>
      </c>
    </row>
    <row r="28" spans="1:3" ht="14.25" customHeight="1" x14ac:dyDescent="0.25">
      <c r="A28" s="21" t="s">
        <v>45</v>
      </c>
      <c r="B28" s="37"/>
      <c r="C28" s="16">
        <f t="shared" si="1"/>
        <v>0</v>
      </c>
    </row>
    <row r="29" spans="1:3" ht="11.5" x14ac:dyDescent="0.25">
      <c r="A29" s="21" t="s">
        <v>10</v>
      </c>
      <c r="B29" s="37"/>
      <c r="C29" s="16">
        <f>IF($B$13=0,"",B29/$B$13)</f>
        <v>0</v>
      </c>
    </row>
    <row r="30" spans="1:3" ht="11.5" x14ac:dyDescent="0.25">
      <c r="A30" s="21" t="s">
        <v>11</v>
      </c>
      <c r="B30" s="37"/>
      <c r="C30" s="16">
        <f t="shared" si="1"/>
        <v>0</v>
      </c>
    </row>
    <row r="31" spans="1:3" s="12" customFormat="1" ht="16" customHeight="1" x14ac:dyDescent="0.25">
      <c r="A31" s="22" t="s">
        <v>12</v>
      </c>
      <c r="B31" s="40">
        <f>SUM(B28:B30)</f>
        <v>0</v>
      </c>
      <c r="C31" s="23">
        <f>IF($B$13=0,"",B31/$B$13)</f>
        <v>0</v>
      </c>
    </row>
    <row r="32" spans="1:3" ht="14.25" customHeight="1" x14ac:dyDescent="0.25">
      <c r="A32" s="21" t="s">
        <v>50</v>
      </c>
      <c r="B32" s="37"/>
      <c r="C32" s="16">
        <f>IF($B$13=0,"",B32/$B$13)</f>
        <v>0</v>
      </c>
    </row>
    <row r="33" spans="1:3" ht="11.5" x14ac:dyDescent="0.25">
      <c r="A33" s="21" t="s">
        <v>51</v>
      </c>
      <c r="B33" s="37"/>
      <c r="C33" s="16">
        <f>IF($B$13=0,"",B33/$B$13)</f>
        <v>0</v>
      </c>
    </row>
    <row r="34" spans="1:3" ht="11.5" x14ac:dyDescent="0.25">
      <c r="A34" s="21" t="s">
        <v>52</v>
      </c>
      <c r="B34" s="37"/>
      <c r="C34" s="16">
        <f>IF($B$13=0,"",B34/$B$13)</f>
        <v>0</v>
      </c>
    </row>
    <row r="35" spans="1:3" ht="11.5" x14ac:dyDescent="0.25">
      <c r="A35" s="21" t="s">
        <v>13</v>
      </c>
      <c r="B35" s="37"/>
      <c r="C35" s="16">
        <f t="shared" si="1"/>
        <v>0</v>
      </c>
    </row>
    <row r="36" spans="1:3" ht="11.5" x14ac:dyDescent="0.25">
      <c r="A36" s="21" t="s">
        <v>14</v>
      </c>
      <c r="B36" s="37"/>
      <c r="C36" s="16">
        <f>IF($B$13=0,"",B36/$B$13)</f>
        <v>0</v>
      </c>
    </row>
    <row r="37" spans="1:3" ht="11.5" hidden="1" x14ac:dyDescent="0.25">
      <c r="A37" s="21" t="s">
        <v>15</v>
      </c>
      <c r="B37" s="37"/>
      <c r="C37" s="16">
        <f t="shared" si="1"/>
        <v>0</v>
      </c>
    </row>
    <row r="38" spans="1:3" s="12" customFormat="1" ht="16" customHeight="1" x14ac:dyDescent="0.25">
      <c r="A38" s="22" t="s">
        <v>16</v>
      </c>
      <c r="B38" s="40">
        <f>SUM(B32:B37)</f>
        <v>0</v>
      </c>
      <c r="C38" s="23">
        <f t="shared" si="1"/>
        <v>0</v>
      </c>
    </row>
    <row r="39" spans="1:3" ht="14.25" hidden="1" customHeight="1" x14ac:dyDescent="0.25">
      <c r="A39" s="21" t="s">
        <v>17</v>
      </c>
      <c r="B39" s="37"/>
      <c r="C39" s="16">
        <f t="shared" si="1"/>
        <v>0</v>
      </c>
    </row>
    <row r="40" spans="1:3" ht="11.25" hidden="1" customHeight="1" x14ac:dyDescent="0.25">
      <c r="A40" s="21" t="s">
        <v>53</v>
      </c>
      <c r="B40" s="37"/>
      <c r="C40" s="16">
        <f t="shared" si="1"/>
        <v>0</v>
      </c>
    </row>
    <row r="41" spans="1:3" s="12" customFormat="1" ht="16" hidden="1" customHeight="1" x14ac:dyDescent="0.25">
      <c r="A41" s="22" t="s">
        <v>18</v>
      </c>
      <c r="B41" s="40">
        <f>B39+B40</f>
        <v>0</v>
      </c>
      <c r="C41" s="23">
        <f t="shared" si="1"/>
        <v>0</v>
      </c>
    </row>
    <row r="42" spans="1:3" ht="14.25" hidden="1" customHeight="1" x14ac:dyDescent="0.25">
      <c r="A42" s="21" t="s">
        <v>19</v>
      </c>
      <c r="B42" s="37"/>
      <c r="C42" s="16">
        <f>IF($B$13=0,"",B42/$B$13)</f>
        <v>0</v>
      </c>
    </row>
    <row r="43" spans="1:3" ht="11.25" hidden="1" customHeight="1" x14ac:dyDescent="0.25">
      <c r="A43" s="21" t="s">
        <v>20</v>
      </c>
      <c r="B43" s="37"/>
      <c r="C43" s="16">
        <f t="shared" si="1"/>
        <v>0</v>
      </c>
    </row>
    <row r="44" spans="1:3" s="13" customFormat="1" ht="16" hidden="1" customHeight="1" x14ac:dyDescent="0.25">
      <c r="A44" s="22" t="s">
        <v>21</v>
      </c>
      <c r="B44" s="40">
        <f>SUM(B42:B43)</f>
        <v>0</v>
      </c>
      <c r="C44" s="23">
        <f t="shared" si="1"/>
        <v>0</v>
      </c>
    </row>
    <row r="45" spans="1:3" ht="14.25" hidden="1" customHeight="1" x14ac:dyDescent="0.25">
      <c r="A45" s="21" t="s">
        <v>22</v>
      </c>
      <c r="B45" s="37"/>
      <c r="C45" s="16">
        <f t="shared" si="1"/>
        <v>0</v>
      </c>
    </row>
    <row r="46" spans="1:3" ht="11.5" x14ac:dyDescent="0.25">
      <c r="A46" s="21" t="s">
        <v>23</v>
      </c>
      <c r="B46" s="37">
        <v>15</v>
      </c>
      <c r="C46" s="16">
        <f t="shared" si="1"/>
        <v>2.2835497835497834E-2</v>
      </c>
    </row>
    <row r="47" spans="1:3" ht="11.5" x14ac:dyDescent="0.25">
      <c r="A47" s="21" t="s">
        <v>24</v>
      </c>
      <c r="B47" s="37"/>
      <c r="C47" s="16">
        <f t="shared" si="1"/>
        <v>0</v>
      </c>
    </row>
    <row r="48" spans="1:3" ht="11.5" x14ac:dyDescent="0.25">
      <c r="A48" s="21" t="s">
        <v>25</v>
      </c>
      <c r="B48" s="37">
        <f>15*1.51</f>
        <v>22.65</v>
      </c>
      <c r="C48" s="16">
        <f t="shared" si="1"/>
        <v>3.4481601731601724E-2</v>
      </c>
    </row>
    <row r="49" spans="1:3" ht="11.5" x14ac:dyDescent="0.25">
      <c r="A49" s="21" t="s">
        <v>26</v>
      </c>
      <c r="B49" s="37"/>
      <c r="C49" s="16">
        <f t="shared" si="1"/>
        <v>0</v>
      </c>
    </row>
    <row r="50" spans="1:3" s="12" customFormat="1" ht="16" customHeight="1" x14ac:dyDescent="0.25">
      <c r="A50" s="22" t="s">
        <v>27</v>
      </c>
      <c r="B50" s="40">
        <f>SUM(B45:B49)</f>
        <v>37.65</v>
      </c>
      <c r="C50" s="23">
        <f t="shared" si="1"/>
        <v>5.7317099567099558E-2</v>
      </c>
    </row>
    <row r="51" spans="1:3" ht="14.25" hidden="1" customHeight="1" x14ac:dyDescent="0.25">
      <c r="A51" s="21" t="s">
        <v>28</v>
      </c>
      <c r="B51" s="37"/>
      <c r="C51" s="16">
        <f t="shared" si="1"/>
        <v>0</v>
      </c>
    </row>
    <row r="52" spans="1:3" ht="11.5" hidden="1" x14ac:dyDescent="0.25">
      <c r="A52" s="21" t="s">
        <v>29</v>
      </c>
      <c r="B52" s="37"/>
      <c r="C52" s="16">
        <f t="shared" si="1"/>
        <v>0</v>
      </c>
    </row>
    <row r="53" spans="1:3" ht="11.5" hidden="1" x14ac:dyDescent="0.25">
      <c r="A53" s="21" t="s">
        <v>30</v>
      </c>
      <c r="B53" s="37"/>
      <c r="C53" s="16">
        <f t="shared" si="1"/>
        <v>0</v>
      </c>
    </row>
    <row r="54" spans="1:3" ht="11.5" x14ac:dyDescent="0.25">
      <c r="A54" s="21" t="s">
        <v>31</v>
      </c>
      <c r="B54" s="37"/>
      <c r="C54" s="16">
        <f>IF($B$13=0,"",B54/$B$13)</f>
        <v>0</v>
      </c>
    </row>
    <row r="55" spans="1:3" ht="11.5" hidden="1" x14ac:dyDescent="0.25">
      <c r="A55" s="21" t="s">
        <v>32</v>
      </c>
      <c r="B55" s="37"/>
      <c r="C55" s="16">
        <f t="shared" si="1"/>
        <v>0</v>
      </c>
    </row>
    <row r="56" spans="1:3" s="13" customFormat="1" ht="16" customHeight="1" x14ac:dyDescent="0.25">
      <c r="A56" s="22" t="s">
        <v>33</v>
      </c>
      <c r="B56" s="40">
        <f>SUM(B51:B55)</f>
        <v>0</v>
      </c>
      <c r="C56" s="23">
        <f t="shared" si="1"/>
        <v>0</v>
      </c>
    </row>
    <row r="57" spans="1:3" ht="14.25" customHeight="1" x14ac:dyDescent="0.25">
      <c r="A57" s="21" t="s">
        <v>34</v>
      </c>
      <c r="B57" s="37"/>
      <c r="C57" s="16">
        <f>IF($B$13=0,"",B57/$B$13)</f>
        <v>0</v>
      </c>
    </row>
    <row r="58" spans="1:3" ht="11.5" x14ac:dyDescent="0.25">
      <c r="A58" s="21" t="s">
        <v>35</v>
      </c>
      <c r="B58" s="37"/>
      <c r="C58" s="16">
        <f>IF($B$13=0,"",B58/$B$13)</f>
        <v>0</v>
      </c>
    </row>
    <row r="59" spans="1:3" ht="11.5" hidden="1" x14ac:dyDescent="0.25">
      <c r="A59" s="21" t="s">
        <v>36</v>
      </c>
      <c r="B59" s="37"/>
      <c r="C59" s="16">
        <f>IF($B$13=0,"",B59/$B$13)</f>
        <v>0</v>
      </c>
    </row>
    <row r="60" spans="1:3" s="13" customFormat="1" ht="16" customHeight="1" x14ac:dyDescent="0.25">
      <c r="A60" s="22" t="s">
        <v>37</v>
      </c>
      <c r="B60" s="40">
        <f>SUM(B57:B59)</f>
        <v>0</v>
      </c>
      <c r="C60" s="23">
        <f>IF($B$13=0,"",B60/$B$13)</f>
        <v>0</v>
      </c>
    </row>
    <row r="61" spans="1:3" s="8" customFormat="1" ht="18" customHeight="1" x14ac:dyDescent="0.3">
      <c r="A61" s="31" t="s">
        <v>38</v>
      </c>
      <c r="B61" s="38">
        <f>B27+B31+B38+B41+B44+B50+B56+B60</f>
        <v>97.65</v>
      </c>
      <c r="C61" s="32">
        <f>IF($B$13=0,"",B61/$B$13)</f>
        <v>0.14865909090909091</v>
      </c>
    </row>
    <row r="62" spans="1:3" ht="6" customHeight="1" x14ac:dyDescent="0.25">
      <c r="A62" s="33"/>
      <c r="B62" s="39"/>
      <c r="C62" s="34"/>
    </row>
    <row r="63" spans="1:3" s="8" customFormat="1" ht="18" hidden="1" customHeight="1" x14ac:dyDescent="0.3">
      <c r="A63" s="31" t="s">
        <v>54</v>
      </c>
      <c r="B63" s="38"/>
      <c r="C63" s="32">
        <f>IF($B$13=0,"",B63/$B$13)</f>
        <v>0</v>
      </c>
    </row>
    <row r="64" spans="1:3" ht="6" hidden="1" customHeight="1" x14ac:dyDescent="0.25">
      <c r="A64" s="33"/>
      <c r="B64" s="39"/>
      <c r="C64" s="34"/>
    </row>
    <row r="65" spans="1:3" s="8" customFormat="1" ht="18" customHeight="1" x14ac:dyDescent="0.3">
      <c r="A65" s="31" t="s">
        <v>39</v>
      </c>
      <c r="B65" s="38">
        <f>B13-B22-B61-B63</f>
        <v>65.272037914691992</v>
      </c>
      <c r="C65" s="32">
        <f>IF($B$13=0,"",B65/$B$13)</f>
        <v>9.9367965367965438E-2</v>
      </c>
    </row>
    <row r="66" spans="1:3" ht="6" customHeight="1" x14ac:dyDescent="0.25">
      <c r="A66" s="33"/>
      <c r="B66" s="39"/>
      <c r="C66" s="34"/>
    </row>
    <row r="67" spans="1:3" s="4" customFormat="1" ht="18" hidden="1" customHeight="1" x14ac:dyDescent="0.25">
      <c r="A67" s="24" t="s">
        <v>40</v>
      </c>
      <c r="B67" s="41"/>
      <c r="C67" s="25">
        <f t="shared" ref="C67:C73" si="2">IF($B$13=0,"",B67/$B$13)</f>
        <v>0</v>
      </c>
    </row>
    <row r="68" spans="1:3" s="4" customFormat="1" ht="18" hidden="1" customHeight="1" x14ac:dyDescent="0.25">
      <c r="A68" s="26" t="s">
        <v>47</v>
      </c>
      <c r="B68" s="42"/>
      <c r="C68" s="27">
        <f t="shared" si="2"/>
        <v>0</v>
      </c>
    </row>
    <row r="69" spans="1:3" s="4" customFormat="1" ht="18" hidden="1" customHeight="1" x14ac:dyDescent="0.25">
      <c r="A69" s="28" t="s">
        <v>41</v>
      </c>
      <c r="B69" s="37"/>
      <c r="C69" s="27">
        <f>IF($B$13=0,"",B69/$B$13)</f>
        <v>0</v>
      </c>
    </row>
    <row r="70" spans="1:3" s="4" customFormat="1" ht="18" customHeight="1" x14ac:dyDescent="0.25">
      <c r="A70" s="26" t="s">
        <v>72</v>
      </c>
      <c r="B70" s="42"/>
      <c r="C70" s="27">
        <f t="shared" si="2"/>
        <v>0</v>
      </c>
    </row>
    <row r="71" spans="1:3" s="4" customFormat="1" ht="18" hidden="1" customHeight="1" x14ac:dyDescent="0.25">
      <c r="A71" s="26" t="s">
        <v>42</v>
      </c>
      <c r="B71" s="42"/>
      <c r="C71" s="27">
        <f>IF($B$13=0,"",B71/$B$13)</f>
        <v>0</v>
      </c>
    </row>
    <row r="72" spans="1:3" s="4" customFormat="1" ht="18" customHeight="1" x14ac:dyDescent="0.25">
      <c r="A72" s="26" t="s">
        <v>44</v>
      </c>
      <c r="B72" s="42"/>
      <c r="C72" s="27">
        <f>IF($B$13=0,"",B72/$B$13)</f>
        <v>0</v>
      </c>
    </row>
    <row r="73" spans="1:3" s="4" customFormat="1" ht="18" customHeight="1" thickBot="1" x14ac:dyDescent="0.3">
      <c r="A73" s="29" t="s">
        <v>43</v>
      </c>
      <c r="B73" s="43">
        <f>IF((B65+SUM(B67:B72))&lt;0,0,IF((B65+SUM(B67:B72))&lt;32400,-0.15*(B65+SUM(B67:B72)),-(((B65+SUM(B67:B72))-32400)*0.3333)-(32400*0.15)))</f>
        <v>-9.7908056872037985</v>
      </c>
      <c r="C73" s="30">
        <f t="shared" si="2"/>
        <v>-1.4905194805194815E-2</v>
      </c>
    </row>
    <row r="74" spans="1:3" ht="5.25" customHeight="1" thickBot="1" x14ac:dyDescent="0.3">
      <c r="A74" s="11"/>
      <c r="B74" s="44"/>
      <c r="C74" s="17"/>
    </row>
    <row r="75" spans="1:3" s="14" customFormat="1" ht="20.149999999999999" customHeight="1" thickBot="1" x14ac:dyDescent="0.4">
      <c r="A75" s="35" t="s">
        <v>46</v>
      </c>
      <c r="B75" s="45">
        <f>B65+B73-B70-B72</f>
        <v>55.481232227488192</v>
      </c>
      <c r="C75" s="36">
        <f>IF($B$13=0,"",B75/$B$13)</f>
        <v>8.4462770562770614E-2</v>
      </c>
    </row>
    <row r="78" spans="1:3" ht="10.5" x14ac:dyDescent="0.25">
      <c r="A78" s="47" t="s">
        <v>56</v>
      </c>
      <c r="B78" s="48"/>
    </row>
    <row r="79" spans="1:3" ht="11.5" x14ac:dyDescent="0.25">
      <c r="A79" s="49" t="s">
        <v>71</v>
      </c>
      <c r="B79" s="50">
        <v>8950</v>
      </c>
    </row>
    <row r="80" spans="1:3" ht="11.5" x14ac:dyDescent="0.25">
      <c r="A80" s="49" t="s">
        <v>57</v>
      </c>
      <c r="B80" s="50">
        <v>440</v>
      </c>
      <c r="C80" s="3" t="s">
        <v>69</v>
      </c>
    </row>
    <row r="81" spans="1:3" ht="11.5" x14ac:dyDescent="0.25">
      <c r="A81" s="49" t="s">
        <v>58</v>
      </c>
      <c r="B81" s="50">
        <v>150</v>
      </c>
    </row>
    <row r="82" spans="1:3" ht="11.5" x14ac:dyDescent="0.25">
      <c r="A82" s="49" t="s">
        <v>59</v>
      </c>
      <c r="B82" s="50">
        <v>1500</v>
      </c>
    </row>
    <row r="83" spans="1:3" ht="11.5" x14ac:dyDescent="0.25">
      <c r="A83" s="49" t="s">
        <v>61</v>
      </c>
      <c r="B83" s="50">
        <v>440</v>
      </c>
      <c r="C83" s="3" t="s">
        <v>70</v>
      </c>
    </row>
    <row r="84" spans="1:3" ht="11.5" x14ac:dyDescent="0.25">
      <c r="A84" s="47" t="s">
        <v>60</v>
      </c>
      <c r="B84" s="50">
        <f>SUM(B79:B83)</f>
        <v>11480</v>
      </c>
    </row>
    <row r="85" spans="1:3" ht="11.5" x14ac:dyDescent="0.25">
      <c r="B85" s="46"/>
    </row>
    <row r="86" spans="1:3" ht="11.5" x14ac:dyDescent="0.25">
      <c r="A86" s="51" t="s">
        <v>73</v>
      </c>
      <c r="B86" s="52">
        <f>B84/B75</f>
        <v>206.91681743709057</v>
      </c>
    </row>
    <row r="87" spans="1:3" ht="11.5" x14ac:dyDescent="0.25">
      <c r="B87" s="46"/>
    </row>
  </sheetData>
  <mergeCells count="3">
    <mergeCell ref="B5:C5"/>
    <mergeCell ref="B1:C1"/>
    <mergeCell ref="B2:C2"/>
  </mergeCells>
  <printOptions horizontalCentered="1"/>
  <pageMargins left="0.23622047244094491" right="0.23622047244094491" top="0.59055118110236227" bottom="0.51181102362204722" header="0.31496062992125984" footer="0.31496062992125984"/>
  <pageSetup paperSize="9" scale="70" orientation="portrait" r:id="rId1"/>
  <headerFooter alignWithMargins="0"/>
  <ignoredErrors>
    <ignoredError sqref="C14 C25:C26 C27 C69:C70 C73 C31:C32 C33:C34 C35:C56 C68 C67 C13 C19 C18 C21 C20 C23 C22 C17 C24 C28 C60:C66 C57 C29:C30 C58:C59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CE - Distributeur</vt:lpstr>
      <vt:lpstr>'CE - Distributeur'!Zone_d_impression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fstadelmann@minoterie-girardeau.fr</dc:creator>
  <cp:lastModifiedBy>Francky STADELMANN</cp:lastModifiedBy>
  <cp:lastPrinted>2011-04-08T08:19:17Z</cp:lastPrinted>
  <dcterms:created xsi:type="dcterms:W3CDTF">2011-03-25T08:27:04Z</dcterms:created>
  <dcterms:modified xsi:type="dcterms:W3CDTF">2019-04-29T15:20:38Z</dcterms:modified>
</cp:coreProperties>
</file>